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784" windowHeight="8484" activeTab="0"/>
  </bookViews>
  <sheets>
    <sheet name="Fixed Asset Register" sheetId="1" r:id="rId1"/>
    <sheet name="DV-IDENTITY-0" sheetId="2" state="veryHidden" r:id="rId2"/>
  </sheets>
  <externalReferences>
    <externalReference r:id="rId5"/>
  </externalReferences>
  <definedNames>
    <definedName name="_xlfn.SINGLE" hidden="1">#NAME?</definedName>
    <definedName name="Client_name" localSheetId="0">'[1]Frontsheet '!$D$9</definedName>
    <definedName name="Period_end" localSheetId="0">'[1]Frontsheet '!$D$13</definedName>
    <definedName name="Period_end">'[1]Frontsheet '!$D$13</definedName>
  </definedNames>
  <calcPr fullCalcOnLoad="1"/>
</workbook>
</file>

<file path=xl/sharedStrings.xml><?xml version="1.0" encoding="utf-8"?>
<sst xmlns="http://schemas.openxmlformats.org/spreadsheetml/2006/main" count="57" uniqueCount="51">
  <si>
    <t>ITEM</t>
  </si>
  <si>
    <t>Invoice</t>
  </si>
  <si>
    <t>No</t>
  </si>
  <si>
    <t>Date</t>
  </si>
  <si>
    <t>Manufacturer</t>
  </si>
  <si>
    <t>Model</t>
  </si>
  <si>
    <t xml:space="preserve">Serial </t>
  </si>
  <si>
    <t>Net</t>
  </si>
  <si>
    <t>Value</t>
  </si>
  <si>
    <t>VAT</t>
  </si>
  <si>
    <t>Gross</t>
  </si>
  <si>
    <t>Value*</t>
  </si>
  <si>
    <t>Date of Disposal</t>
  </si>
  <si>
    <t>Value at Disposal</t>
  </si>
  <si>
    <t>Photocopier</t>
  </si>
  <si>
    <t>KYOCERA</t>
  </si>
  <si>
    <t>KM3050</t>
  </si>
  <si>
    <t>PAH6X05263</t>
  </si>
  <si>
    <t>Laptops X4</t>
  </si>
  <si>
    <t>DELL</t>
  </si>
  <si>
    <t>300-401-085-43</t>
  </si>
  <si>
    <t>343-936-732-15</t>
  </si>
  <si>
    <t>278-633-262-07</t>
  </si>
  <si>
    <t>213-329-791-99</t>
  </si>
  <si>
    <t>Digital Projectors X2</t>
  </si>
  <si>
    <t>SONY</t>
  </si>
  <si>
    <t>VPLEX4</t>
  </si>
  <si>
    <t>5017047524F</t>
  </si>
  <si>
    <t>5017055098K</t>
  </si>
  <si>
    <t>Colour Printer</t>
  </si>
  <si>
    <t>HP</t>
  </si>
  <si>
    <t>2605DN</t>
  </si>
  <si>
    <t>CNCW83L682</t>
  </si>
  <si>
    <t>Laserjet Printer</t>
  </si>
  <si>
    <t>P2015N</t>
  </si>
  <si>
    <t>CNBW85F2Q9</t>
  </si>
  <si>
    <t>Tambour Door Cupboards</t>
  </si>
  <si>
    <t>* Items with a gross value less than £200 are not required to be registered</t>
  </si>
  <si>
    <t xml:space="preserve">Signed By: </t>
  </si>
  <si>
    <t>Position:</t>
  </si>
  <si>
    <t>Date:</t>
  </si>
  <si>
    <t>_____________________</t>
  </si>
  <si>
    <t>AAAAAHf7z2k=</t>
  </si>
  <si>
    <t>AAAAAHf7z2o=</t>
  </si>
  <si>
    <t>AAAAAHf7z2s=</t>
  </si>
  <si>
    <t>AAAAAHf7z2w=</t>
  </si>
  <si>
    <t>AAAAAHf7z20=</t>
  </si>
  <si>
    <t>AAAAAHf7z24=</t>
  </si>
  <si>
    <t>Restricted / Unrestricted</t>
  </si>
  <si>
    <t>Funder</t>
  </si>
  <si>
    <t>Fixed Asset Register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</si>
</sst>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#,##0;\(#,##0\)"/>
    <numFmt numFmtId="167" formatCode="#,##0_ ;\-#,##0\ "/>
    <numFmt numFmtId="168" formatCode="_-* #,##0_-;\-* #,##0_-;_-* &quot;-&quot;??_-;_-@_-"/>
    <numFmt numFmtId="169" formatCode="_-* #,##0_-;\(#,##0\);_-* &quot;-&quot;??_-;_-@_-"/>
    <numFmt numFmtId="170" formatCode="\ d/m/yy"/>
    <numFmt numFmtId="171" formatCode="_(* #,##0.00_);_(* \(#,##0.00\);_(* &quot;-&quot;??_);_(@_)"/>
    <numFmt numFmtId="172" formatCode="0.0"/>
    <numFmt numFmtId="173" formatCode="[$-1809]dd\ mmmm\ yyyy;@"/>
    <numFmt numFmtId="174" formatCode="d\-mmm\-yy"/>
    <numFmt numFmtId="175" formatCode="[$-809]dd\ mmmm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£&quot;#,##0.00"/>
    <numFmt numFmtId="181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hair"/>
      <bottom style="hair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4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8" fontId="6" fillId="0" borderId="16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4" fontId="6" fillId="0" borderId="21" xfId="0" applyNumberFormat="1" applyFont="1" applyBorder="1" applyAlignment="1">
      <alignment vertical="center" wrapText="1"/>
    </xf>
    <xf numFmtId="8" fontId="6" fillId="0" borderId="21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4" fontId="6" fillId="0" borderId="23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8" fontId="6" fillId="0" borderId="23" xfId="0" applyNumberFormat="1" applyFont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41" fontId="5" fillId="33" borderId="0" xfId="42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1" fillId="0" borderId="0" xfId="42" applyFont="1" applyAlignment="1">
      <alignment/>
    </xf>
    <xf numFmtId="43" fontId="1" fillId="0" borderId="0" xfId="45" applyFont="1" applyAlignment="1">
      <alignment/>
    </xf>
    <xf numFmtId="0" fontId="3" fillId="0" borderId="0" xfId="55" applyAlignment="1">
      <alignment/>
    </xf>
    <xf numFmtId="0" fontId="2" fillId="0" borderId="0" xfId="60">
      <alignment/>
      <protection/>
    </xf>
    <xf numFmtId="0" fontId="1" fillId="0" borderId="0" xfId="61" applyFont="1">
      <alignment/>
      <protection/>
    </xf>
    <xf numFmtId="0" fontId="6" fillId="0" borderId="20" xfId="0" applyFont="1" applyBorder="1" applyAlignment="1">
      <alignment vertical="center" wrapText="1"/>
    </xf>
    <xf numFmtId="8" fontId="6" fillId="0" borderId="20" xfId="0" applyNumberFormat="1" applyFont="1" applyBorder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8" fontId="6" fillId="0" borderId="26" xfId="0" applyNumberFormat="1" applyFont="1" applyBorder="1" applyAlignment="1">
      <alignment vertical="center" wrapText="1"/>
    </xf>
    <xf numFmtId="14" fontId="6" fillId="0" borderId="20" xfId="0" applyNumberFormat="1" applyFont="1" applyBorder="1" applyAlignment="1">
      <alignment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ance sheet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Folders\Management%20Accounts\Mgt%20Accs%20Template%20-%20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sheet "/>
      <sheetName val="Index"/>
      <sheetName val="Matters to Note"/>
      <sheetName val="B1"/>
      <sheetName val="B2"/>
      <sheetName val="B3"/>
      <sheetName val="B4"/>
      <sheetName val="B5"/>
      <sheetName val="B6"/>
      <sheetName val="C2 "/>
      <sheetName val="C100"/>
      <sheetName val="C300 "/>
      <sheetName val="D2"/>
      <sheetName val="D100"/>
      <sheetName val="F2"/>
      <sheetName val="G2"/>
      <sheetName val="G100"/>
      <sheetName val="G200"/>
      <sheetName val="G750"/>
      <sheetName val="H2"/>
      <sheetName val="H100"/>
      <sheetName val="H200"/>
      <sheetName val="H300"/>
      <sheetName val="H400"/>
      <sheetName val="I2"/>
      <sheetName val="I100"/>
      <sheetName val="I500"/>
      <sheetName val="I510"/>
      <sheetName val="I520"/>
      <sheetName val="I600"/>
      <sheetName val="I830"/>
      <sheetName val="J2"/>
      <sheetName val="J100 "/>
      <sheetName val="J200"/>
      <sheetName val="J300"/>
      <sheetName val="J400"/>
      <sheetName val="N2"/>
      <sheetName val="N100"/>
      <sheetName val="N200"/>
    </sheetNames>
    <sheetDataSet>
      <sheetData sheetId="0">
        <row r="9">
          <cell r="D9" t="str">
            <v>The Cellar Bar</v>
          </cell>
        </row>
        <row r="13">
          <cell r="D13">
            <v>40298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Layout" workbookViewId="0" topLeftCell="A1">
      <selection activeCell="A26" sqref="A26"/>
    </sheetView>
  </sheetViews>
  <sheetFormatPr defaultColWidth="9.140625" defaultRowHeight="15"/>
  <cols>
    <col min="1" max="1" width="31.8515625" style="2" customWidth="1"/>
    <col min="2" max="2" width="9.28125" style="2" bestFit="1" customWidth="1"/>
    <col min="3" max="3" width="12.7109375" style="2" bestFit="1" customWidth="1"/>
    <col min="4" max="4" width="13.140625" style="2" bestFit="1" customWidth="1"/>
    <col min="5" max="5" width="10.140625" style="2" bestFit="1" customWidth="1"/>
    <col min="6" max="6" width="19.140625" style="2" customWidth="1"/>
    <col min="7" max="7" width="11.421875" style="2" bestFit="1" customWidth="1"/>
    <col min="8" max="8" width="9.57421875" style="2" bestFit="1" customWidth="1"/>
    <col min="9" max="9" width="11.421875" style="2" bestFit="1" customWidth="1"/>
    <col min="10" max="11" width="9.140625" style="2" customWidth="1"/>
    <col min="12" max="12" width="11.57421875" style="2" customWidth="1"/>
    <col min="13" max="16384" width="9.140625" style="2" customWidth="1"/>
  </cols>
  <sheetData>
    <row r="1" spans="1:13" s="29" customFormat="1" ht="33.75" customHeight="1">
      <c r="A1" s="25" t="s">
        <v>50</v>
      </c>
      <c r="B1" s="26"/>
      <c r="C1" s="25"/>
      <c r="D1" s="25"/>
      <c r="E1" s="25"/>
      <c r="F1" s="25"/>
      <c r="G1" s="27"/>
      <c r="H1" s="27"/>
      <c r="I1" s="27"/>
      <c r="J1" s="28"/>
      <c r="K1" s="45"/>
      <c r="L1" s="45"/>
      <c r="M1" s="45"/>
    </row>
    <row r="2" spans="1:11" ht="15" thickBot="1">
      <c r="A2" s="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thickTop="1">
      <c r="A3" s="38" t="s">
        <v>0</v>
      </c>
      <c r="B3" s="3" t="s">
        <v>1</v>
      </c>
      <c r="C3" s="3" t="s">
        <v>1</v>
      </c>
      <c r="D3" s="38" t="s">
        <v>4</v>
      </c>
      <c r="E3" s="3" t="s">
        <v>5</v>
      </c>
      <c r="F3" s="5" t="s">
        <v>6</v>
      </c>
      <c r="G3" s="7" t="s">
        <v>7</v>
      </c>
      <c r="H3" s="42" t="s">
        <v>9</v>
      </c>
      <c r="I3" s="7" t="s">
        <v>10</v>
      </c>
      <c r="J3" s="42" t="s">
        <v>12</v>
      </c>
      <c r="K3" s="43" t="s">
        <v>13</v>
      </c>
      <c r="L3" s="43" t="s">
        <v>48</v>
      </c>
      <c r="M3" s="43" t="s">
        <v>49</v>
      </c>
    </row>
    <row r="4" spans="1:13" ht="15" thickBot="1">
      <c r="A4" s="39"/>
      <c r="B4" s="4" t="s">
        <v>2</v>
      </c>
      <c r="C4" s="4" t="s">
        <v>3</v>
      </c>
      <c r="D4" s="39"/>
      <c r="E4" s="4" t="s">
        <v>2</v>
      </c>
      <c r="F4" s="6" t="s">
        <v>2</v>
      </c>
      <c r="G4" s="4" t="s">
        <v>8</v>
      </c>
      <c r="H4" s="39"/>
      <c r="I4" s="4" t="s">
        <v>11</v>
      </c>
      <c r="J4" s="39"/>
      <c r="K4" s="44"/>
      <c r="L4" s="44"/>
      <c r="M4" s="44"/>
    </row>
    <row r="5" spans="1:13" ht="15">
      <c r="A5" s="9" t="s">
        <v>14</v>
      </c>
      <c r="B5" s="10">
        <v>4262</v>
      </c>
      <c r="C5" s="11">
        <v>42827</v>
      </c>
      <c r="D5" s="10" t="s">
        <v>15</v>
      </c>
      <c r="E5" s="10" t="s">
        <v>16</v>
      </c>
      <c r="F5" s="12" t="s">
        <v>17</v>
      </c>
      <c r="G5" s="13">
        <v>3610</v>
      </c>
      <c r="H5" s="13">
        <v>631.75</v>
      </c>
      <c r="I5" s="13">
        <v>4241.75</v>
      </c>
      <c r="J5" s="10"/>
      <c r="K5" s="14"/>
      <c r="L5" s="14"/>
      <c r="M5" s="14"/>
    </row>
    <row r="6" spans="1:13" ht="15">
      <c r="A6" s="36" t="s">
        <v>18</v>
      </c>
      <c r="B6" s="36">
        <v>1740</v>
      </c>
      <c r="C6" s="41">
        <v>43277</v>
      </c>
      <c r="D6" s="36" t="s">
        <v>19</v>
      </c>
      <c r="E6" s="36">
        <v>1510</v>
      </c>
      <c r="F6" s="15" t="s">
        <v>20</v>
      </c>
      <c r="G6" s="40">
        <v>1516</v>
      </c>
      <c r="H6" s="37">
        <v>265.3</v>
      </c>
      <c r="I6" s="37">
        <v>1781.3</v>
      </c>
      <c r="J6" s="36"/>
      <c r="K6" s="36"/>
      <c r="L6" s="36"/>
      <c r="M6" s="36"/>
    </row>
    <row r="7" spans="1:13" ht="15">
      <c r="A7" s="36"/>
      <c r="B7" s="36"/>
      <c r="C7" s="41"/>
      <c r="D7" s="36"/>
      <c r="E7" s="36"/>
      <c r="F7" s="15" t="s">
        <v>21</v>
      </c>
      <c r="G7" s="40"/>
      <c r="H7" s="37"/>
      <c r="I7" s="37"/>
      <c r="J7" s="36"/>
      <c r="K7" s="36"/>
      <c r="L7" s="36"/>
      <c r="M7" s="36"/>
    </row>
    <row r="8" spans="1:13" ht="15">
      <c r="A8" s="36"/>
      <c r="B8" s="36"/>
      <c r="C8" s="41"/>
      <c r="D8" s="36"/>
      <c r="E8" s="36"/>
      <c r="F8" s="15" t="s">
        <v>22</v>
      </c>
      <c r="G8" s="40"/>
      <c r="H8" s="37"/>
      <c r="I8" s="37"/>
      <c r="J8" s="36"/>
      <c r="K8" s="36"/>
      <c r="L8" s="36"/>
      <c r="M8" s="36"/>
    </row>
    <row r="9" spans="1:13" ht="15">
      <c r="A9" s="36"/>
      <c r="B9" s="36"/>
      <c r="C9" s="41"/>
      <c r="D9" s="36"/>
      <c r="E9" s="36"/>
      <c r="F9" s="15" t="s">
        <v>23</v>
      </c>
      <c r="G9" s="40"/>
      <c r="H9" s="37"/>
      <c r="I9" s="37"/>
      <c r="J9" s="36"/>
      <c r="K9" s="36"/>
      <c r="L9" s="36"/>
      <c r="M9" s="36"/>
    </row>
    <row r="10" spans="1:13" ht="15">
      <c r="A10" s="36" t="s">
        <v>24</v>
      </c>
      <c r="B10" s="36">
        <v>1740</v>
      </c>
      <c r="C10" s="41">
        <v>43277</v>
      </c>
      <c r="D10" s="36" t="s">
        <v>25</v>
      </c>
      <c r="E10" s="36" t="s">
        <v>26</v>
      </c>
      <c r="F10" s="15" t="s">
        <v>27</v>
      </c>
      <c r="G10" s="40">
        <v>820</v>
      </c>
      <c r="H10" s="37">
        <v>143</v>
      </c>
      <c r="I10" s="37">
        <v>963</v>
      </c>
      <c r="J10" s="36"/>
      <c r="K10" s="36"/>
      <c r="L10" s="36"/>
      <c r="M10" s="36"/>
    </row>
    <row r="11" spans="1:13" ht="15">
      <c r="A11" s="36"/>
      <c r="B11" s="36"/>
      <c r="C11" s="41"/>
      <c r="D11" s="36"/>
      <c r="E11" s="36"/>
      <c r="F11" s="15" t="s">
        <v>28</v>
      </c>
      <c r="G11" s="40"/>
      <c r="H11" s="37"/>
      <c r="I11" s="37"/>
      <c r="J11" s="36"/>
      <c r="K11" s="36"/>
      <c r="L11" s="36"/>
      <c r="M11" s="36"/>
    </row>
    <row r="12" spans="1:13" ht="15">
      <c r="A12" s="16" t="s">
        <v>29</v>
      </c>
      <c r="B12" s="17">
        <v>1740</v>
      </c>
      <c r="C12" s="18">
        <v>43277</v>
      </c>
      <c r="D12" s="17" t="s">
        <v>30</v>
      </c>
      <c r="E12" s="17" t="s">
        <v>31</v>
      </c>
      <c r="F12" s="15" t="s">
        <v>32</v>
      </c>
      <c r="G12" s="19">
        <v>280</v>
      </c>
      <c r="H12" s="19">
        <v>49</v>
      </c>
      <c r="I12" s="19">
        <v>329</v>
      </c>
      <c r="J12" s="17"/>
      <c r="K12" s="16"/>
      <c r="L12" s="16"/>
      <c r="M12" s="16"/>
    </row>
    <row r="13" spans="1:13" ht="15">
      <c r="A13" s="16" t="s">
        <v>33</v>
      </c>
      <c r="B13" s="17">
        <v>1740</v>
      </c>
      <c r="C13" s="18">
        <v>43277</v>
      </c>
      <c r="D13" s="17" t="s">
        <v>30</v>
      </c>
      <c r="E13" s="17" t="s">
        <v>34</v>
      </c>
      <c r="F13" s="15" t="s">
        <v>35</v>
      </c>
      <c r="G13" s="19">
        <v>175</v>
      </c>
      <c r="H13" s="19">
        <v>30.63</v>
      </c>
      <c r="I13" s="19">
        <v>205.63</v>
      </c>
      <c r="J13" s="17"/>
      <c r="K13" s="16"/>
      <c r="L13" s="16"/>
      <c r="M13" s="16"/>
    </row>
    <row r="14" spans="1:13" ht="15">
      <c r="A14" s="16" t="s">
        <v>36</v>
      </c>
      <c r="B14" s="17">
        <v>1353</v>
      </c>
      <c r="C14" s="18">
        <v>42813</v>
      </c>
      <c r="D14" s="17"/>
      <c r="E14" s="17"/>
      <c r="F14" s="15"/>
      <c r="G14" s="19">
        <v>1785</v>
      </c>
      <c r="H14" s="19">
        <v>267.75</v>
      </c>
      <c r="I14" s="19">
        <v>2052.75</v>
      </c>
      <c r="J14" s="17"/>
      <c r="K14" s="16"/>
      <c r="L14" s="16"/>
      <c r="M14" s="16"/>
    </row>
    <row r="15" spans="1:13" ht="15">
      <c r="A15" s="16"/>
      <c r="B15" s="17"/>
      <c r="C15" s="18"/>
      <c r="D15" s="17"/>
      <c r="E15" s="17"/>
      <c r="F15" s="15"/>
      <c r="G15" s="19"/>
      <c r="H15" s="19"/>
      <c r="I15" s="19"/>
      <c r="J15" s="17"/>
      <c r="K15" s="16"/>
      <c r="L15" s="16"/>
      <c r="M15" s="16"/>
    </row>
    <row r="16" spans="1:13" ht="15">
      <c r="A16" s="16"/>
      <c r="B16" s="17"/>
      <c r="C16" s="18"/>
      <c r="D16" s="17"/>
      <c r="E16" s="17"/>
      <c r="F16" s="15"/>
      <c r="G16" s="19"/>
      <c r="H16" s="19"/>
      <c r="I16" s="19"/>
      <c r="J16" s="17"/>
      <c r="K16" s="16"/>
      <c r="L16" s="16"/>
      <c r="M16" s="16"/>
    </row>
    <row r="17" spans="1:13" ht="15">
      <c r="A17" s="16"/>
      <c r="B17" s="17"/>
      <c r="C17" s="18"/>
      <c r="D17" s="17"/>
      <c r="E17" s="17"/>
      <c r="F17" s="15"/>
      <c r="G17" s="19"/>
      <c r="H17" s="19"/>
      <c r="I17" s="19"/>
      <c r="J17" s="17"/>
      <c r="K17" s="16"/>
      <c r="L17" s="16"/>
      <c r="M17" s="16"/>
    </row>
    <row r="18" spans="1:13" ht="15" thickBot="1">
      <c r="A18" s="20"/>
      <c r="B18" s="21"/>
      <c r="C18" s="22"/>
      <c r="D18" s="21"/>
      <c r="E18" s="21"/>
      <c r="F18" s="23"/>
      <c r="G18" s="24"/>
      <c r="H18" s="24"/>
      <c r="I18" s="24"/>
      <c r="J18" s="21"/>
      <c r="K18" s="20"/>
      <c r="L18" s="20"/>
      <c r="M18" s="20"/>
    </row>
    <row r="19" spans="1:11" ht="15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30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8" t="s">
        <v>38</v>
      </c>
      <c r="B22" s="8" t="s">
        <v>41</v>
      </c>
      <c r="D22" s="1"/>
      <c r="E22" s="1"/>
      <c r="F22" s="8" t="s">
        <v>39</v>
      </c>
      <c r="G22" s="8" t="s">
        <v>41</v>
      </c>
      <c r="I22" s="1"/>
      <c r="J22" s="1"/>
      <c r="K22" s="1"/>
    </row>
    <row r="23" spans="1:11" ht="1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8" t="s">
        <v>40</v>
      </c>
      <c r="B24" s="8" t="s">
        <v>41</v>
      </c>
      <c r="D24" s="1"/>
      <c r="E24" s="1"/>
      <c r="F24" s="1"/>
      <c r="G24" s="1"/>
      <c r="H24" s="1"/>
      <c r="I24" s="1"/>
      <c r="J24" s="1"/>
      <c r="K24" s="1"/>
    </row>
  </sheetData>
  <sheetProtection/>
  <mergeCells count="32">
    <mergeCell ref="L3:L4"/>
    <mergeCell ref="L6:L9"/>
    <mergeCell ref="L10:L11"/>
    <mergeCell ref="K1:M1"/>
    <mergeCell ref="M3:M4"/>
    <mergeCell ref="M6:M9"/>
    <mergeCell ref="M10:M11"/>
    <mergeCell ref="H3:H4"/>
    <mergeCell ref="J3:J4"/>
    <mergeCell ref="K3:K4"/>
    <mergeCell ref="A6:A9"/>
    <mergeCell ref="B6:B9"/>
    <mergeCell ref="C6:C9"/>
    <mergeCell ref="D6:D9"/>
    <mergeCell ref="E6:E9"/>
    <mergeCell ref="H6:H9"/>
    <mergeCell ref="I6:I9"/>
    <mergeCell ref="E10:E11"/>
    <mergeCell ref="A3:A4"/>
    <mergeCell ref="D3:D4"/>
    <mergeCell ref="G10:G11"/>
    <mergeCell ref="G6:G9"/>
    <mergeCell ref="A10:A11"/>
    <mergeCell ref="B10:B11"/>
    <mergeCell ref="C10:C11"/>
    <mergeCell ref="D10:D11"/>
    <mergeCell ref="J6:J9"/>
    <mergeCell ref="K6:K9"/>
    <mergeCell ref="H10:H11"/>
    <mergeCell ref="I10:I11"/>
    <mergeCell ref="J10:J11"/>
    <mergeCell ref="K10:K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&amp;R&amp;"Arial,Regular"7</oddFooter>
  </headerFooter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DG8" sqref="DG8"/>
    </sheetView>
  </sheetViews>
  <sheetFormatPr defaultColWidth="9.140625" defaultRowHeight="15"/>
  <sheetData>
    <row r="1" spans="1:256" ht="14.25">
      <c r="A1" t="e">
        <f>IF(#REF!,"AAAAAHt/rwA=",0)</f>
        <v>#REF!</v>
      </c>
      <c r="B1" t="e">
        <f>AND(#REF!,"AAAAAHt/rwE=")</f>
        <v>#REF!</v>
      </c>
      <c r="C1" t="e">
        <f>AND(#REF!,"AAAAAHt/rwI=")</f>
        <v>#REF!</v>
      </c>
      <c r="D1" t="e">
        <f>AND(#REF!,"AAAAAHt/rwM=")</f>
        <v>#REF!</v>
      </c>
      <c r="E1" t="e">
        <f>AND(#REF!,"AAAAAHt/rwQ=")</f>
        <v>#REF!</v>
      </c>
      <c r="F1" t="e">
        <f>AND(#REF!,"AAAAAHt/rwU=")</f>
        <v>#REF!</v>
      </c>
      <c r="G1" t="e">
        <f>AND(#REF!,"AAAAAHt/rwY=")</f>
        <v>#REF!</v>
      </c>
      <c r="H1" t="e">
        <f>AND(#REF!,"AAAAAHt/rwc=")</f>
        <v>#REF!</v>
      </c>
      <c r="I1" t="e">
        <f>AND(#REF!,"AAAAAHt/rwg=")</f>
        <v>#REF!</v>
      </c>
      <c r="J1" t="e">
        <f>AND(#REF!,"AAAAAHt/rwk=")</f>
        <v>#REF!</v>
      </c>
      <c r="K1" t="e">
        <f>AND(#REF!,"AAAAAHt/rwo=")</f>
        <v>#REF!</v>
      </c>
      <c r="L1" t="e">
        <f>IF(#REF!,"AAAAAHt/rws=",0)</f>
        <v>#REF!</v>
      </c>
      <c r="M1" t="e">
        <f>AND(#REF!,"AAAAAHt/rww=")</f>
        <v>#REF!</v>
      </c>
      <c r="N1" t="e">
        <f>AND(#REF!,"AAAAAHt/rw0=")</f>
        <v>#REF!</v>
      </c>
      <c r="O1" t="e">
        <f>AND(#REF!,"AAAAAHt/rw4=")</f>
        <v>#REF!</v>
      </c>
      <c r="P1" t="e">
        <f>AND(#REF!,"AAAAAHt/rw8=")</f>
        <v>#REF!</v>
      </c>
      <c r="Q1" t="e">
        <f>AND(#REF!,"AAAAAHt/rxA=")</f>
        <v>#REF!</v>
      </c>
      <c r="R1" t="e">
        <f>AND(#REF!,"AAAAAHt/rxE=")</f>
        <v>#REF!</v>
      </c>
      <c r="S1" t="e">
        <f>AND(#REF!,"AAAAAHt/rxI=")</f>
        <v>#REF!</v>
      </c>
      <c r="T1" t="e">
        <f>AND(#REF!,"AAAAAHt/rxM=")</f>
        <v>#REF!</v>
      </c>
      <c r="U1" t="e">
        <f>AND(#REF!,"AAAAAHt/rxQ=")</f>
        <v>#REF!</v>
      </c>
      <c r="V1" t="e">
        <f>AND(#REF!,"AAAAAHt/rxU=")</f>
        <v>#REF!</v>
      </c>
      <c r="W1" t="e">
        <f>IF(#REF!,"AAAAAHt/rxY=",0)</f>
        <v>#REF!</v>
      </c>
      <c r="X1" t="e">
        <f>AND(#REF!,"AAAAAHt/rxc=")</f>
        <v>#REF!</v>
      </c>
      <c r="Y1" t="e">
        <f>AND(#REF!,"AAAAAHt/rxg=")</f>
        <v>#REF!</v>
      </c>
      <c r="Z1" t="e">
        <f>AND(#REF!,"AAAAAHt/rxk=")</f>
        <v>#REF!</v>
      </c>
      <c r="AA1" t="e">
        <f>AND(#REF!,"AAAAAHt/rxo=")</f>
        <v>#REF!</v>
      </c>
      <c r="AB1" t="e">
        <f>AND(#REF!,"AAAAAHt/rxs=")</f>
        <v>#REF!</v>
      </c>
      <c r="AC1" t="e">
        <f>AND(#REF!,"AAAAAHt/rxw=")</f>
        <v>#REF!</v>
      </c>
      <c r="AD1" t="e">
        <f>AND(#REF!,"AAAAAHt/rx0=")</f>
        <v>#REF!</v>
      </c>
      <c r="AE1" t="e">
        <f>AND(#REF!,"AAAAAHt/rx4=")</f>
        <v>#REF!</v>
      </c>
      <c r="AF1" t="e">
        <f>AND(#REF!,"AAAAAHt/rx8=")</f>
        <v>#REF!</v>
      </c>
      <c r="AG1" t="e">
        <f>AND(#REF!,"AAAAAHt/ryA=")</f>
        <v>#REF!</v>
      </c>
      <c r="AH1" t="e">
        <f>IF(#REF!,"AAAAAHt/ryE=",0)</f>
        <v>#REF!</v>
      </c>
      <c r="AI1" t="e">
        <f>AND(#REF!,"AAAAAHt/ryI=")</f>
        <v>#REF!</v>
      </c>
      <c r="AJ1" t="e">
        <f>AND(#REF!,"AAAAAHt/ryM=")</f>
        <v>#REF!</v>
      </c>
      <c r="AK1" t="e">
        <f>AND(#REF!,"AAAAAHt/ryQ=")</f>
        <v>#REF!</v>
      </c>
      <c r="AL1" t="e">
        <f>AND(#REF!,"AAAAAHt/ryU=")</f>
        <v>#REF!</v>
      </c>
      <c r="AM1" t="e">
        <f>AND(#REF!,"AAAAAHt/ryY=")</f>
        <v>#REF!</v>
      </c>
      <c r="AN1" t="e">
        <f>AND(#REF!,"AAAAAHt/ryc=")</f>
        <v>#REF!</v>
      </c>
      <c r="AO1" t="e">
        <f>AND(#REF!,"AAAAAHt/ryg=")</f>
        <v>#REF!</v>
      </c>
      <c r="AP1" t="e">
        <f>AND(#REF!,"AAAAAHt/ryk=")</f>
        <v>#REF!</v>
      </c>
      <c r="AQ1" t="e">
        <f>AND(#REF!,"AAAAAHt/ryo=")</f>
        <v>#REF!</v>
      </c>
      <c r="AR1" t="e">
        <f>AND(#REF!,"AAAAAHt/rys=")</f>
        <v>#REF!</v>
      </c>
      <c r="AS1" t="e">
        <f>IF(#REF!,"AAAAAHt/ryw=",0)</f>
        <v>#REF!</v>
      </c>
      <c r="AT1" t="e">
        <f>AND(#REF!,"AAAAAHt/ry0=")</f>
        <v>#REF!</v>
      </c>
      <c r="AU1" t="e">
        <f>AND(#REF!,"AAAAAHt/ry4=")</f>
        <v>#REF!</v>
      </c>
      <c r="AV1" t="e">
        <f>AND(#REF!,"AAAAAHt/ry8=")</f>
        <v>#REF!</v>
      </c>
      <c r="AW1" t="e">
        <f>AND(#REF!,"AAAAAHt/rzA=")</f>
        <v>#REF!</v>
      </c>
      <c r="AX1" t="e">
        <f>AND(#REF!,"AAAAAHt/rzE=")</f>
        <v>#REF!</v>
      </c>
      <c r="AY1" t="e">
        <f>AND(#REF!,"AAAAAHt/rzI=")</f>
        <v>#REF!</v>
      </c>
      <c r="AZ1" t="e">
        <f>AND(#REF!,"AAAAAHt/rzM=")</f>
        <v>#REF!</v>
      </c>
      <c r="BA1" t="e">
        <f>AND(#REF!,"AAAAAHt/rzQ=")</f>
        <v>#REF!</v>
      </c>
      <c r="BB1" t="e">
        <f>AND(#REF!,"AAAAAHt/rzU=")</f>
        <v>#REF!</v>
      </c>
      <c r="BC1" t="e">
        <f>AND(#REF!,"AAAAAHt/rzY=")</f>
        <v>#REF!</v>
      </c>
      <c r="BD1" t="e">
        <f>IF(#REF!,"AAAAAHt/rzc=",0)</f>
        <v>#REF!</v>
      </c>
      <c r="BE1" t="e">
        <f>AND(#REF!,"AAAAAHt/rzg=")</f>
        <v>#REF!</v>
      </c>
      <c r="BF1" t="e">
        <f>AND(#REF!,"AAAAAHt/rzk=")</f>
        <v>#REF!</v>
      </c>
      <c r="BG1" t="e">
        <f>AND(#REF!,"AAAAAHt/rzo=")</f>
        <v>#REF!</v>
      </c>
      <c r="BH1" t="e">
        <f>AND(#REF!,"AAAAAHt/rzs=")</f>
        <v>#REF!</v>
      </c>
      <c r="BI1" t="e">
        <f>AND(#REF!,"AAAAAHt/rzw=")</f>
        <v>#REF!</v>
      </c>
      <c r="BJ1" t="e">
        <f>AND(#REF!,"AAAAAHt/rz0=")</f>
        <v>#REF!</v>
      </c>
      <c r="BK1" t="e">
        <f>AND(#REF!,"AAAAAHt/rz4=")</f>
        <v>#REF!</v>
      </c>
      <c r="BL1" t="e">
        <f>AND(#REF!,"AAAAAHt/rz8=")</f>
        <v>#REF!</v>
      </c>
      <c r="BM1" t="e">
        <f>AND(#REF!,"AAAAAHt/r0A=")</f>
        <v>#REF!</v>
      </c>
      <c r="BN1" t="e">
        <f>AND(#REF!,"AAAAAHt/r0E=")</f>
        <v>#REF!</v>
      </c>
      <c r="BO1" t="e">
        <f>IF(#REF!,"AAAAAHt/r0I=",0)</f>
        <v>#REF!</v>
      </c>
      <c r="BP1" t="e">
        <f>AND(#REF!,"AAAAAHt/r0M=")</f>
        <v>#REF!</v>
      </c>
      <c r="BQ1" t="e">
        <f>AND(#REF!,"AAAAAHt/r0Q=")</f>
        <v>#REF!</v>
      </c>
      <c r="BR1" t="e">
        <f>AND(#REF!,"AAAAAHt/r0U=")</f>
        <v>#REF!</v>
      </c>
      <c r="BS1" t="e">
        <f>AND(#REF!,"AAAAAHt/r0Y=")</f>
        <v>#REF!</v>
      </c>
      <c r="BT1" t="e">
        <f>AND(#REF!,"AAAAAHt/r0c=")</f>
        <v>#REF!</v>
      </c>
      <c r="BU1" t="e">
        <f>AND(#REF!,"AAAAAHt/r0g=")</f>
        <v>#REF!</v>
      </c>
      <c r="BV1" t="e">
        <f>AND(#REF!,"AAAAAHt/r0k=")</f>
        <v>#REF!</v>
      </c>
      <c r="BW1" t="e">
        <f>AND(#REF!,"AAAAAHt/r0o=")</f>
        <v>#REF!</v>
      </c>
      <c r="BX1" t="e">
        <f>AND(#REF!,"AAAAAHt/r0s=")</f>
        <v>#REF!</v>
      </c>
      <c r="BY1" t="e">
        <f>AND(#REF!,"AAAAAHt/r0w=")</f>
        <v>#REF!</v>
      </c>
      <c r="BZ1" t="e">
        <f>IF(#REF!,"AAAAAHt/r00=",0)</f>
        <v>#REF!</v>
      </c>
      <c r="CA1" t="e">
        <f>IF(#REF!,"AAAAAHt/r04=",0)</f>
        <v>#REF!</v>
      </c>
      <c r="CB1" t="e">
        <f>IF(#REF!,"AAAAAHt/r08=",0)</f>
        <v>#REF!</v>
      </c>
      <c r="CC1" t="e">
        <f>IF(#REF!,"AAAAAHt/r1A=",0)</f>
        <v>#REF!</v>
      </c>
      <c r="CD1" t="e">
        <f>IF(#REF!,"AAAAAHt/r1E=",0)</f>
        <v>#REF!</v>
      </c>
      <c r="CE1" t="e">
        <f>IF(#REF!,"AAAAAHt/r1I=",0)</f>
        <v>#REF!</v>
      </c>
      <c r="CF1" t="e">
        <f>IF(#REF!,"AAAAAHt/r1M=",0)</f>
        <v>#REF!</v>
      </c>
      <c r="CG1" t="e">
        <f>IF(#REF!,"AAAAAHt/r1Q=",0)</f>
        <v>#REF!</v>
      </c>
      <c r="CH1" t="e">
        <f>IF(#REF!,"AAAAAHt/r1U=",0)</f>
        <v>#REF!</v>
      </c>
      <c r="CI1" t="e">
        <f>IF(#REF!,"AAAAAHt/r1Y=",0)</f>
        <v>#REF!</v>
      </c>
      <c r="CJ1" t="e">
        <f>IF(#REF!,"AAAAAHt/r1c=",0)</f>
        <v>#REF!</v>
      </c>
      <c r="CK1" t="e">
        <f>AND(#REF!,"AAAAAHt/r1g=")</f>
        <v>#REF!</v>
      </c>
      <c r="CL1" t="e">
        <f>AND(#REF!,"AAAAAHt/r1k=")</f>
        <v>#REF!</v>
      </c>
      <c r="CM1" t="e">
        <f>AND(#REF!,"AAAAAHt/r1o=")</f>
        <v>#REF!</v>
      </c>
      <c r="CN1" t="e">
        <f>AND(#REF!,"AAAAAHt/r1s=")</f>
        <v>#REF!</v>
      </c>
      <c r="CO1" t="e">
        <f>AND(#REF!,"AAAAAHt/r1w=")</f>
        <v>#REF!</v>
      </c>
      <c r="CP1" t="e">
        <f>AND(#REF!,"AAAAAHt/r10=")</f>
        <v>#REF!</v>
      </c>
      <c r="CQ1" t="e">
        <f>AND(#REF!,"AAAAAHt/r14=")</f>
        <v>#REF!</v>
      </c>
      <c r="CR1" t="e">
        <f>AND(#REF!,"AAAAAHt/r18=")</f>
        <v>#REF!</v>
      </c>
      <c r="CS1" t="e">
        <f>AND(#REF!,"AAAAAHt/r2A=")</f>
        <v>#REF!</v>
      </c>
      <c r="CT1" t="e">
        <f>AND(#REF!,"AAAAAHt/r2E=")</f>
        <v>#REF!</v>
      </c>
      <c r="CU1" t="e">
        <f>AND(#REF!,"AAAAAHt/r2I=")</f>
        <v>#REF!</v>
      </c>
      <c r="CV1" t="e">
        <f>AND(#REF!,"AAAAAHt/r2M=")</f>
        <v>#REF!</v>
      </c>
      <c r="CW1" t="e">
        <f>AND(#REF!,"AAAAAHt/r2Q=")</f>
        <v>#REF!</v>
      </c>
      <c r="CX1" t="e">
        <f>AND(#REF!,"AAAAAHt/r2U=")</f>
        <v>#REF!</v>
      </c>
      <c r="CY1" t="e">
        <f>AND(#REF!,"AAAAAHt/r2Y=")</f>
        <v>#REF!</v>
      </c>
      <c r="CZ1" t="e">
        <f>AND(#REF!,"AAAAAHt/r2c=")</f>
        <v>#REF!</v>
      </c>
      <c r="DA1" t="e">
        <f>AND(#REF!,"AAAAAHt/r2g=")</f>
        <v>#REF!</v>
      </c>
      <c r="DB1" t="e">
        <f>IF(#REF!,"AAAAAHt/r2k=",0)</f>
        <v>#REF!</v>
      </c>
      <c r="DC1" t="e">
        <f>AND(#REF!,"AAAAAHt/r2o=")</f>
        <v>#REF!</v>
      </c>
      <c r="DD1" t="e">
        <f>AND(#REF!,"AAAAAHt/r2s=")</f>
        <v>#REF!</v>
      </c>
      <c r="DE1" t="e">
        <f>AND(#REF!,"AAAAAHt/r2w=")</f>
        <v>#REF!</v>
      </c>
      <c r="DF1" t="e">
        <f>AND(#REF!,"AAAAAHt/r20=")</f>
        <v>#REF!</v>
      </c>
      <c r="DG1" t="e">
        <f>AND(#REF!,"AAAAAHt/r24=")</f>
        <v>#REF!</v>
      </c>
      <c r="DH1" t="e">
        <f>AND(#REF!,"AAAAAHt/r28=")</f>
        <v>#REF!</v>
      </c>
      <c r="DI1" t="e">
        <f>AND(#REF!,"AAAAAHt/r3A=")</f>
        <v>#REF!</v>
      </c>
      <c r="DJ1" t="e">
        <f>AND(#REF!,"AAAAAHt/r3E=")</f>
        <v>#REF!</v>
      </c>
      <c r="DK1" t="e">
        <f>AND(#REF!,"AAAAAHt/r3I=")</f>
        <v>#REF!</v>
      </c>
      <c r="DL1" t="e">
        <f>AND(#REF!,"AAAAAHt/r3M=")</f>
        <v>#REF!</v>
      </c>
      <c r="DM1" t="e">
        <f>AND(#REF!,"AAAAAHt/r3Q=")</f>
        <v>#REF!</v>
      </c>
      <c r="DN1" t="e">
        <f>AND(#REF!,"AAAAAHt/r3U=")</f>
        <v>#REF!</v>
      </c>
      <c r="DO1" t="e">
        <f>AND(#REF!,"AAAAAHt/r3Y=")</f>
        <v>#REF!</v>
      </c>
      <c r="DP1" t="e">
        <f>AND(#REF!,"AAAAAHt/r3c=")</f>
        <v>#REF!</v>
      </c>
      <c r="DQ1" t="e">
        <f>AND(#REF!,"AAAAAHt/r3g=")</f>
        <v>#REF!</v>
      </c>
      <c r="DR1" t="e">
        <f>AND(#REF!,"AAAAAHt/r3k=")</f>
        <v>#REF!</v>
      </c>
      <c r="DS1" t="e">
        <f>AND(#REF!,"AAAAAHt/r3o=")</f>
        <v>#REF!</v>
      </c>
      <c r="DT1" t="e">
        <f>IF(#REF!,"AAAAAHt/r3s=",0)</f>
        <v>#REF!</v>
      </c>
      <c r="DU1" t="e">
        <f>AND(#REF!,"AAAAAHt/r3w=")</f>
        <v>#REF!</v>
      </c>
      <c r="DV1" t="e">
        <f>AND(#REF!,"AAAAAHt/r30=")</f>
        <v>#REF!</v>
      </c>
      <c r="DW1" t="e">
        <f>AND(#REF!,"AAAAAHt/r34=")</f>
        <v>#REF!</v>
      </c>
      <c r="DX1" t="e">
        <f>AND(#REF!,"AAAAAHt/r38=")</f>
        <v>#REF!</v>
      </c>
      <c r="DY1" t="e">
        <f>AND(#REF!,"AAAAAHt/r4A=")</f>
        <v>#REF!</v>
      </c>
      <c r="DZ1" t="e">
        <f>AND(#REF!,"AAAAAHt/r4E=")</f>
        <v>#REF!</v>
      </c>
      <c r="EA1" t="e">
        <f>AND(#REF!,"AAAAAHt/r4I=")</f>
        <v>#REF!</v>
      </c>
      <c r="EB1" t="e">
        <f>AND(#REF!,"AAAAAHt/r4M=")</f>
        <v>#REF!</v>
      </c>
      <c r="EC1" t="e">
        <f>AND(#REF!,"AAAAAHt/r4Q=")</f>
        <v>#REF!</v>
      </c>
      <c r="ED1" t="e">
        <f>AND(#REF!,"AAAAAHt/r4U=")</f>
        <v>#REF!</v>
      </c>
      <c r="EE1" t="e">
        <f>AND(#REF!,"AAAAAHt/r4Y=")</f>
        <v>#REF!</v>
      </c>
      <c r="EF1" t="e">
        <f>AND(#REF!,"AAAAAHt/r4c=")</f>
        <v>#REF!</v>
      </c>
      <c r="EG1" t="e">
        <f>AND(#REF!,"AAAAAHt/r4g=")</f>
        <v>#REF!</v>
      </c>
      <c r="EH1" t="e">
        <f>AND(#REF!,"AAAAAHt/r4k=")</f>
        <v>#REF!</v>
      </c>
      <c r="EI1" t="e">
        <f>AND(#REF!,"AAAAAHt/r4o=")</f>
        <v>#REF!</v>
      </c>
      <c r="EJ1" t="e">
        <f>AND(#REF!,"AAAAAHt/r4s=")</f>
        <v>#REF!</v>
      </c>
      <c r="EK1" t="e">
        <f>AND(#REF!,"AAAAAHt/r4w=")</f>
        <v>#REF!</v>
      </c>
      <c r="EL1" t="e">
        <f>IF(#REF!,"AAAAAHt/r40=",0)</f>
        <v>#REF!</v>
      </c>
      <c r="EM1" t="e">
        <f>AND(#REF!,"AAAAAHt/r44=")</f>
        <v>#REF!</v>
      </c>
      <c r="EN1" t="e">
        <f>AND(#REF!,"AAAAAHt/r48=")</f>
        <v>#REF!</v>
      </c>
      <c r="EO1" t="e">
        <f>AND(#REF!,"AAAAAHt/r5A=")</f>
        <v>#REF!</v>
      </c>
      <c r="EP1" t="e">
        <f>AND(#REF!,"AAAAAHt/r5E=")</f>
        <v>#REF!</v>
      </c>
      <c r="EQ1" t="e">
        <f>AND(#REF!,"AAAAAHt/r5I=")</f>
        <v>#REF!</v>
      </c>
      <c r="ER1" t="e">
        <f>AND(#REF!,"AAAAAHt/r5M=")</f>
        <v>#REF!</v>
      </c>
      <c r="ES1" t="e">
        <f>AND(#REF!,"AAAAAHt/r5Q=")</f>
        <v>#REF!</v>
      </c>
      <c r="ET1" t="e">
        <f>AND(#REF!,"AAAAAHt/r5U=")</f>
        <v>#REF!</v>
      </c>
      <c r="EU1" t="e">
        <f>AND(#REF!,"AAAAAHt/r5Y=")</f>
        <v>#REF!</v>
      </c>
      <c r="EV1" t="e">
        <f>AND(#REF!,"AAAAAHt/r5c=")</f>
        <v>#REF!</v>
      </c>
      <c r="EW1" t="e">
        <f>AND(#REF!,"AAAAAHt/r5g=")</f>
        <v>#REF!</v>
      </c>
      <c r="EX1" t="e">
        <f>AND(#REF!,"AAAAAHt/r5k=")</f>
        <v>#REF!</v>
      </c>
      <c r="EY1" t="e">
        <f>AND(#REF!,"AAAAAHt/r5o=")</f>
        <v>#REF!</v>
      </c>
      <c r="EZ1" t="e">
        <f>AND(#REF!,"AAAAAHt/r5s=")</f>
        <v>#REF!</v>
      </c>
      <c r="FA1" t="e">
        <f>AND(#REF!,"AAAAAHt/r5w=")</f>
        <v>#REF!</v>
      </c>
      <c r="FB1" t="e">
        <f>AND(#REF!,"AAAAAHt/r50=")</f>
        <v>#REF!</v>
      </c>
      <c r="FC1" t="e">
        <f>AND(#REF!,"AAAAAHt/r54=")</f>
        <v>#REF!</v>
      </c>
      <c r="FD1" t="e">
        <f>IF(#REF!,"AAAAAHt/r58=",0)</f>
        <v>#REF!</v>
      </c>
      <c r="FE1" t="e">
        <f>AND(#REF!,"AAAAAHt/r6A=")</f>
        <v>#REF!</v>
      </c>
      <c r="FF1" t="e">
        <f>AND(#REF!,"AAAAAHt/r6E=")</f>
        <v>#REF!</v>
      </c>
      <c r="FG1" t="e">
        <f>AND(#REF!,"AAAAAHt/r6I=")</f>
        <v>#REF!</v>
      </c>
      <c r="FH1" t="e">
        <f>AND(#REF!,"AAAAAHt/r6M=")</f>
        <v>#REF!</v>
      </c>
      <c r="FI1" t="e">
        <f>AND(#REF!,"AAAAAHt/r6Q=")</f>
        <v>#REF!</v>
      </c>
      <c r="FJ1" t="e">
        <f>AND(#REF!,"AAAAAHt/r6U=")</f>
        <v>#REF!</v>
      </c>
      <c r="FK1" t="e">
        <f>AND(#REF!,"AAAAAHt/r6Y=")</f>
        <v>#REF!</v>
      </c>
      <c r="FL1" t="e">
        <f>AND(#REF!,"AAAAAHt/r6c=")</f>
        <v>#REF!</v>
      </c>
      <c r="FM1" t="e">
        <f>AND(#REF!,"AAAAAHt/r6g=")</f>
        <v>#REF!</v>
      </c>
      <c r="FN1" t="e">
        <f>AND(#REF!,"AAAAAHt/r6k=")</f>
        <v>#REF!</v>
      </c>
      <c r="FO1" t="e">
        <f>AND(#REF!,"AAAAAHt/r6o=")</f>
        <v>#REF!</v>
      </c>
      <c r="FP1" t="e">
        <f>AND(#REF!,"AAAAAHt/r6s=")</f>
        <v>#REF!</v>
      </c>
      <c r="FQ1" t="e">
        <f>AND(#REF!,"AAAAAHt/r6w=")</f>
        <v>#REF!</v>
      </c>
      <c r="FR1" t="e">
        <f>AND(#REF!,"AAAAAHt/r60=")</f>
        <v>#REF!</v>
      </c>
      <c r="FS1" t="e">
        <f>AND(#REF!,"AAAAAHt/r64=")</f>
        <v>#REF!</v>
      </c>
      <c r="FT1" t="e">
        <f>AND(#REF!,"AAAAAHt/r68=")</f>
        <v>#REF!</v>
      </c>
      <c r="FU1" t="e">
        <f>AND(#REF!,"AAAAAHt/r7A=")</f>
        <v>#REF!</v>
      </c>
      <c r="FV1" t="e">
        <f>IF(#REF!,"AAAAAHt/r7E=",0)</f>
        <v>#REF!</v>
      </c>
      <c r="FW1" t="e">
        <f>AND(#REF!,"AAAAAHt/r7I=")</f>
        <v>#REF!</v>
      </c>
      <c r="FX1" t="e">
        <f>AND(#REF!,"AAAAAHt/r7M=")</f>
        <v>#REF!</v>
      </c>
      <c r="FY1" t="e">
        <f>AND(#REF!,"AAAAAHt/r7Q=")</f>
        <v>#REF!</v>
      </c>
      <c r="FZ1" t="e">
        <f>AND(#REF!,"AAAAAHt/r7U=")</f>
        <v>#REF!</v>
      </c>
      <c r="GA1" t="e">
        <f>AND(#REF!,"AAAAAHt/r7Y=")</f>
        <v>#REF!</v>
      </c>
      <c r="GB1" t="e">
        <f>AND(#REF!,"AAAAAHt/r7c=")</f>
        <v>#REF!</v>
      </c>
      <c r="GC1" t="e">
        <f>AND(#REF!,"AAAAAHt/r7g=")</f>
        <v>#REF!</v>
      </c>
      <c r="GD1" t="e">
        <f>AND(#REF!,"AAAAAHt/r7k=")</f>
        <v>#REF!</v>
      </c>
      <c r="GE1" t="e">
        <f>AND(#REF!,"AAAAAHt/r7o=")</f>
        <v>#REF!</v>
      </c>
      <c r="GF1" t="e">
        <f>AND(#REF!,"AAAAAHt/r7s=")</f>
        <v>#REF!</v>
      </c>
      <c r="GG1" t="e">
        <f>AND(#REF!,"AAAAAHt/r7w=")</f>
        <v>#REF!</v>
      </c>
      <c r="GH1" t="e">
        <f>AND(#REF!,"AAAAAHt/r70=")</f>
        <v>#REF!</v>
      </c>
      <c r="GI1" t="e">
        <f>AND(#REF!,"AAAAAHt/r74=")</f>
        <v>#REF!</v>
      </c>
      <c r="GJ1" t="e">
        <f>AND(#REF!,"AAAAAHt/r78=")</f>
        <v>#REF!</v>
      </c>
      <c r="GK1" t="e">
        <f>AND(#REF!,"AAAAAHt/r8A=")</f>
        <v>#REF!</v>
      </c>
      <c r="GL1" t="e">
        <f>AND(#REF!,"AAAAAHt/r8E=")</f>
        <v>#REF!</v>
      </c>
      <c r="GM1" t="e">
        <f>AND(#REF!,"AAAAAHt/r8I=")</f>
        <v>#REF!</v>
      </c>
      <c r="GN1" t="e">
        <f>IF(#REF!,"AAAAAHt/r8M=",0)</f>
        <v>#REF!</v>
      </c>
      <c r="GO1" t="e">
        <f>AND(#REF!,"AAAAAHt/r8Q=")</f>
        <v>#REF!</v>
      </c>
      <c r="GP1" t="e">
        <f>AND(#REF!,"AAAAAHt/r8U=")</f>
        <v>#REF!</v>
      </c>
      <c r="GQ1" t="e">
        <f>AND(#REF!,"AAAAAHt/r8Y=")</f>
        <v>#REF!</v>
      </c>
      <c r="GR1" t="e">
        <f>AND(#REF!,"AAAAAHt/r8c=")</f>
        <v>#REF!</v>
      </c>
      <c r="GS1" t="e">
        <f>AND(#REF!,"AAAAAHt/r8g=")</f>
        <v>#REF!</v>
      </c>
      <c r="GT1" t="e">
        <f>AND(#REF!,"AAAAAHt/r8k=")</f>
        <v>#REF!</v>
      </c>
      <c r="GU1" t="e">
        <f>AND(#REF!,"AAAAAHt/r8o=")</f>
        <v>#REF!</v>
      </c>
      <c r="GV1" t="e">
        <f>AND(#REF!,"AAAAAHt/r8s=")</f>
        <v>#REF!</v>
      </c>
      <c r="GW1" t="e">
        <f>AND(#REF!,"AAAAAHt/r8w=")</f>
        <v>#REF!</v>
      </c>
      <c r="GX1" t="e">
        <f>AND(#REF!,"AAAAAHt/r80=")</f>
        <v>#REF!</v>
      </c>
      <c r="GY1" t="e">
        <f>AND(#REF!,"AAAAAHt/r84=")</f>
        <v>#REF!</v>
      </c>
      <c r="GZ1" t="e">
        <f>AND(#REF!,"AAAAAHt/r88=")</f>
        <v>#REF!</v>
      </c>
      <c r="HA1" t="e">
        <f>AND(#REF!,"AAAAAHt/r9A=")</f>
        <v>#REF!</v>
      </c>
      <c r="HB1" t="e">
        <f>AND(#REF!,"AAAAAHt/r9E=")</f>
        <v>#REF!</v>
      </c>
      <c r="HC1" t="e">
        <f>AND(#REF!,"AAAAAHt/r9I=")</f>
        <v>#REF!</v>
      </c>
      <c r="HD1" t="e">
        <f>AND(#REF!,"AAAAAHt/r9M=")</f>
        <v>#REF!</v>
      </c>
      <c r="HE1" t="e">
        <f>AND(#REF!,"AAAAAHt/r9Q=")</f>
        <v>#REF!</v>
      </c>
      <c r="HF1" t="e">
        <f>IF(#REF!,"AAAAAHt/r9U=",0)</f>
        <v>#REF!</v>
      </c>
      <c r="HG1" t="e">
        <f>AND(#REF!,"AAAAAHt/r9Y=")</f>
        <v>#REF!</v>
      </c>
      <c r="HH1" t="e">
        <f>AND(#REF!,"AAAAAHt/r9c=")</f>
        <v>#REF!</v>
      </c>
      <c r="HI1" t="e">
        <f>AND(#REF!,"AAAAAHt/r9g=")</f>
        <v>#REF!</v>
      </c>
      <c r="HJ1" t="e">
        <f>AND(#REF!,"AAAAAHt/r9k=")</f>
        <v>#REF!</v>
      </c>
      <c r="HK1" t="e">
        <f>AND(#REF!,"AAAAAHt/r9o=")</f>
        <v>#REF!</v>
      </c>
      <c r="HL1" t="e">
        <f>AND(#REF!,"AAAAAHt/r9s=")</f>
        <v>#REF!</v>
      </c>
      <c r="HM1" t="e">
        <f>AND(#REF!,"AAAAAHt/r9w=")</f>
        <v>#REF!</v>
      </c>
      <c r="HN1" t="e">
        <f>AND(#REF!,"AAAAAHt/r90=")</f>
        <v>#REF!</v>
      </c>
      <c r="HO1" t="e">
        <f>AND(#REF!,"AAAAAHt/r94=")</f>
        <v>#REF!</v>
      </c>
      <c r="HP1" t="e">
        <f>AND(#REF!,"AAAAAHt/r98=")</f>
        <v>#REF!</v>
      </c>
      <c r="HQ1" t="e">
        <f>AND(#REF!,"AAAAAHt/r+A=")</f>
        <v>#REF!</v>
      </c>
      <c r="HR1" t="e">
        <f>AND(#REF!,"AAAAAHt/r+E=")</f>
        <v>#REF!</v>
      </c>
      <c r="HS1" t="e">
        <f>AND(#REF!,"AAAAAHt/r+I=")</f>
        <v>#REF!</v>
      </c>
      <c r="HT1" t="e">
        <f>AND(#REF!,"AAAAAHt/r+M=")</f>
        <v>#REF!</v>
      </c>
      <c r="HU1" t="e">
        <f>AND(#REF!,"AAAAAHt/r+Q=")</f>
        <v>#REF!</v>
      </c>
      <c r="HV1" t="e">
        <f>AND(#REF!,"AAAAAHt/r+U=")</f>
        <v>#REF!</v>
      </c>
      <c r="HW1" t="e">
        <f>AND(#REF!,"AAAAAHt/r+Y=")</f>
        <v>#REF!</v>
      </c>
      <c r="HX1" t="e">
        <f>IF(#REF!,"AAAAAHt/r+c=",0)</f>
        <v>#REF!</v>
      </c>
      <c r="HY1" t="e">
        <f>AND(#REF!,"AAAAAHt/r+g=")</f>
        <v>#REF!</v>
      </c>
      <c r="HZ1" t="e">
        <f>AND(#REF!,"AAAAAHt/r+k=")</f>
        <v>#REF!</v>
      </c>
      <c r="IA1" t="e">
        <f>AND(#REF!,"AAAAAHt/r+o=")</f>
        <v>#REF!</v>
      </c>
      <c r="IB1" t="e">
        <f>AND(#REF!,"AAAAAHt/r+s=")</f>
        <v>#REF!</v>
      </c>
      <c r="IC1" t="e">
        <f>AND(#REF!,"AAAAAHt/r+w=")</f>
        <v>#REF!</v>
      </c>
      <c r="ID1" t="e">
        <f>AND(#REF!,"AAAAAHt/r+0=")</f>
        <v>#REF!</v>
      </c>
      <c r="IE1" t="e">
        <f>AND(#REF!,"AAAAAHt/r+4=")</f>
        <v>#REF!</v>
      </c>
      <c r="IF1" t="e">
        <f>AND(#REF!,"AAAAAHt/r+8=")</f>
        <v>#REF!</v>
      </c>
      <c r="IG1" t="e">
        <f>AND(#REF!,"AAAAAHt/r/A=")</f>
        <v>#REF!</v>
      </c>
      <c r="IH1" t="e">
        <f>AND(#REF!,"AAAAAHt/r/E=")</f>
        <v>#REF!</v>
      </c>
      <c r="II1" t="e">
        <f>AND(#REF!,"AAAAAHt/r/I=")</f>
        <v>#REF!</v>
      </c>
      <c r="IJ1" t="e">
        <f>AND(#REF!,"AAAAAHt/r/M=")</f>
        <v>#REF!</v>
      </c>
      <c r="IK1" t="e">
        <f>AND(#REF!,"AAAAAHt/r/Q=")</f>
        <v>#REF!</v>
      </c>
      <c r="IL1" t="e">
        <f>AND(#REF!,"AAAAAHt/r/U=")</f>
        <v>#REF!</v>
      </c>
      <c r="IM1" t="e">
        <f>AND(#REF!,"AAAAAHt/r/Y=")</f>
        <v>#REF!</v>
      </c>
      <c r="IN1" t="e">
        <f>AND(#REF!,"AAAAAHt/r/c=")</f>
        <v>#REF!</v>
      </c>
      <c r="IO1" t="e">
        <f>AND(#REF!,"AAAAAHt/r/g=")</f>
        <v>#REF!</v>
      </c>
      <c r="IP1" t="e">
        <f>IF(#REF!,"AAAAAHt/r/k=",0)</f>
        <v>#REF!</v>
      </c>
      <c r="IQ1" t="e">
        <f>AND(#REF!,"AAAAAHt/r/o=")</f>
        <v>#REF!</v>
      </c>
      <c r="IR1" t="e">
        <f>AND(#REF!,"AAAAAHt/r/s=")</f>
        <v>#REF!</v>
      </c>
      <c r="IS1" t="e">
        <f>AND(#REF!,"AAAAAHt/r/w=")</f>
        <v>#REF!</v>
      </c>
      <c r="IT1" t="e">
        <f>AND(#REF!,"AAAAAHt/r/0=")</f>
        <v>#REF!</v>
      </c>
      <c r="IU1" t="e">
        <f>AND(#REF!,"AAAAAHt/r/4=")</f>
        <v>#REF!</v>
      </c>
      <c r="IV1" t="e">
        <f>AND(#REF!,"AAAAAHt/r/8=")</f>
        <v>#REF!</v>
      </c>
    </row>
    <row r="2" spans="1:256" ht="14.25">
      <c r="A2" t="e">
        <f>AND(#REF!,"AAAAAAXMvgA=")</f>
        <v>#REF!</v>
      </c>
      <c r="B2" t="e">
        <f>AND(#REF!,"AAAAAAXMvgE=")</f>
        <v>#REF!</v>
      </c>
      <c r="C2" t="e">
        <f>AND(#REF!,"AAAAAAXMvgI=")</f>
        <v>#REF!</v>
      </c>
      <c r="D2" t="e">
        <f>AND(#REF!,"AAAAAAXMvgM=")</f>
        <v>#REF!</v>
      </c>
      <c r="E2" t="e">
        <f>AND(#REF!,"AAAAAAXMvgQ=")</f>
        <v>#REF!</v>
      </c>
      <c r="F2" t="e">
        <f>AND(#REF!,"AAAAAAXMvgU=")</f>
        <v>#REF!</v>
      </c>
      <c r="G2" t="e">
        <f>AND(#REF!,"AAAAAAXMvgY=")</f>
        <v>#REF!</v>
      </c>
      <c r="H2" t="e">
        <f>AND(#REF!,"AAAAAAXMvgc=")</f>
        <v>#REF!</v>
      </c>
      <c r="I2" t="e">
        <f>AND(#REF!,"AAAAAAXMvgg=")</f>
        <v>#REF!</v>
      </c>
      <c r="J2" t="e">
        <f>AND(#REF!,"AAAAAAXMvgk=")</f>
        <v>#REF!</v>
      </c>
      <c r="K2" t="e">
        <f>AND(#REF!,"AAAAAAXMvgo=")</f>
        <v>#REF!</v>
      </c>
      <c r="L2" t="e">
        <f>IF(#REF!,"AAAAAAXMvgs=",0)</f>
        <v>#REF!</v>
      </c>
      <c r="M2" t="e">
        <f>AND(#REF!,"AAAAAAXMvgw=")</f>
        <v>#REF!</v>
      </c>
      <c r="N2" t="e">
        <f>AND(#REF!,"AAAAAAXMvg0=")</f>
        <v>#REF!</v>
      </c>
      <c r="O2" t="e">
        <f>AND(#REF!,"AAAAAAXMvg4=")</f>
        <v>#REF!</v>
      </c>
      <c r="P2" t="e">
        <f>AND(#REF!,"AAAAAAXMvg8=")</f>
        <v>#REF!</v>
      </c>
      <c r="Q2" t="e">
        <f>AND(#REF!,"AAAAAAXMvhA=")</f>
        <v>#REF!</v>
      </c>
      <c r="R2" t="e">
        <f>AND(#REF!,"AAAAAAXMvhE=")</f>
        <v>#REF!</v>
      </c>
      <c r="S2" t="e">
        <f>AND(#REF!,"AAAAAAXMvhI=")</f>
        <v>#REF!</v>
      </c>
      <c r="T2" t="e">
        <f>AND(#REF!,"AAAAAAXMvhM=")</f>
        <v>#REF!</v>
      </c>
      <c r="U2" t="e">
        <f>AND(#REF!,"AAAAAAXMvhQ=")</f>
        <v>#REF!</v>
      </c>
      <c r="V2" t="e">
        <f>AND(#REF!,"AAAAAAXMvhU=")</f>
        <v>#REF!</v>
      </c>
      <c r="W2" t="e">
        <f>AND(#REF!,"AAAAAAXMvhY=")</f>
        <v>#REF!</v>
      </c>
      <c r="X2" t="e">
        <f>AND(#REF!,"AAAAAAXMvhc=")</f>
        <v>#REF!</v>
      </c>
      <c r="Y2" t="e">
        <f>AND(#REF!,"AAAAAAXMvhg=")</f>
        <v>#REF!</v>
      </c>
      <c r="Z2" t="e">
        <f>AND(#REF!,"AAAAAAXMvhk=")</f>
        <v>#REF!</v>
      </c>
      <c r="AA2" t="e">
        <f>AND(#REF!,"AAAAAAXMvho=")</f>
        <v>#REF!</v>
      </c>
      <c r="AB2" t="e">
        <f>AND(#REF!,"AAAAAAXMvhs=")</f>
        <v>#REF!</v>
      </c>
      <c r="AC2" t="e">
        <f>AND(#REF!,"AAAAAAXMvhw=")</f>
        <v>#REF!</v>
      </c>
      <c r="AD2" t="e">
        <f>IF(#REF!,"AAAAAAXMvh0=",0)</f>
        <v>#REF!</v>
      </c>
      <c r="AE2" t="e">
        <f>AND(#REF!,"AAAAAAXMvh4=")</f>
        <v>#REF!</v>
      </c>
      <c r="AF2" t="e">
        <f>AND(#REF!,"AAAAAAXMvh8=")</f>
        <v>#REF!</v>
      </c>
      <c r="AG2" t="e">
        <f>AND(#REF!,"AAAAAAXMviA=")</f>
        <v>#REF!</v>
      </c>
      <c r="AH2" t="e">
        <f>AND(#REF!,"AAAAAAXMviE=")</f>
        <v>#REF!</v>
      </c>
      <c r="AI2" t="e">
        <f>AND(#REF!,"AAAAAAXMviI=")</f>
        <v>#REF!</v>
      </c>
      <c r="AJ2" t="e">
        <f>AND(#REF!,"AAAAAAXMviM=")</f>
        <v>#REF!</v>
      </c>
      <c r="AK2" t="e">
        <f>AND(#REF!,"AAAAAAXMviQ=")</f>
        <v>#REF!</v>
      </c>
      <c r="AL2" t="e">
        <f>AND(#REF!,"AAAAAAXMviU=")</f>
        <v>#REF!</v>
      </c>
      <c r="AM2" t="e">
        <f>AND(#REF!,"AAAAAAXMviY=")</f>
        <v>#REF!</v>
      </c>
      <c r="AN2" t="e">
        <f>AND(#REF!,"AAAAAAXMvic=")</f>
        <v>#REF!</v>
      </c>
      <c r="AO2" t="e">
        <f>AND(#REF!,"AAAAAAXMvig=")</f>
        <v>#REF!</v>
      </c>
      <c r="AP2" t="e">
        <f>AND(#REF!,"AAAAAAXMvik=")</f>
        <v>#REF!</v>
      </c>
      <c r="AQ2" t="e">
        <f>AND(#REF!,"AAAAAAXMvio=")</f>
        <v>#REF!</v>
      </c>
      <c r="AR2" t="e">
        <f>AND(#REF!,"AAAAAAXMvis=")</f>
        <v>#REF!</v>
      </c>
      <c r="AS2" t="e">
        <f>AND(#REF!,"AAAAAAXMviw=")</f>
        <v>#REF!</v>
      </c>
      <c r="AT2" t="e">
        <f>AND(#REF!,"AAAAAAXMvi0=")</f>
        <v>#REF!</v>
      </c>
      <c r="AU2" t="e">
        <f>AND(#REF!,"AAAAAAXMvi4=")</f>
        <v>#REF!</v>
      </c>
      <c r="AV2" t="e">
        <f>IF(#REF!,"AAAAAAXMvi8=",0)</f>
        <v>#REF!</v>
      </c>
      <c r="AW2" t="e">
        <f>AND(#REF!,"AAAAAAXMvjA=")</f>
        <v>#REF!</v>
      </c>
      <c r="AX2" t="e">
        <f>AND(#REF!,"AAAAAAXMvjE=")</f>
        <v>#REF!</v>
      </c>
      <c r="AY2" t="e">
        <f>AND(#REF!,"AAAAAAXMvjI=")</f>
        <v>#REF!</v>
      </c>
      <c r="AZ2" t="e">
        <f>AND(#REF!,"AAAAAAXMvjM=")</f>
        <v>#REF!</v>
      </c>
      <c r="BA2" t="e">
        <f>AND(#REF!,"AAAAAAXMvjQ=")</f>
        <v>#REF!</v>
      </c>
      <c r="BB2" t="e">
        <f>AND(#REF!,"AAAAAAXMvjU=")</f>
        <v>#REF!</v>
      </c>
      <c r="BC2" t="e">
        <f>AND(#REF!,"AAAAAAXMvjY=")</f>
        <v>#REF!</v>
      </c>
      <c r="BD2" t="e">
        <f>AND(#REF!,"AAAAAAXMvjc=")</f>
        <v>#REF!</v>
      </c>
      <c r="BE2" t="e">
        <f>AND(#REF!,"AAAAAAXMvjg=")</f>
        <v>#REF!</v>
      </c>
      <c r="BF2" t="e">
        <f>AND(#REF!,"AAAAAAXMvjk=")</f>
        <v>#REF!</v>
      </c>
      <c r="BG2" t="e">
        <f>AND(#REF!,"AAAAAAXMvjo=")</f>
        <v>#REF!</v>
      </c>
      <c r="BH2" t="e">
        <f>AND(#REF!,"AAAAAAXMvjs=")</f>
        <v>#REF!</v>
      </c>
      <c r="BI2" t="e">
        <f>AND(#REF!,"AAAAAAXMvjw=")</f>
        <v>#REF!</v>
      </c>
      <c r="BJ2" t="e">
        <f>AND(#REF!,"AAAAAAXMvj0=")</f>
        <v>#REF!</v>
      </c>
      <c r="BK2" t="e">
        <f>AND(#REF!,"AAAAAAXMvj4=")</f>
        <v>#REF!</v>
      </c>
      <c r="BL2" t="e">
        <f>AND(#REF!,"AAAAAAXMvj8=")</f>
        <v>#REF!</v>
      </c>
      <c r="BM2" t="e">
        <f>AND(#REF!,"AAAAAAXMvkA=")</f>
        <v>#REF!</v>
      </c>
      <c r="BN2" t="e">
        <f>IF(#REF!,"AAAAAAXMvkE=",0)</f>
        <v>#REF!</v>
      </c>
      <c r="BO2" t="e">
        <f>AND(#REF!,"AAAAAAXMvkI=")</f>
        <v>#REF!</v>
      </c>
      <c r="BP2" t="e">
        <f>AND(#REF!,"AAAAAAXMvkM=")</f>
        <v>#REF!</v>
      </c>
      <c r="BQ2" t="e">
        <f>AND(#REF!,"AAAAAAXMvkQ=")</f>
        <v>#REF!</v>
      </c>
      <c r="BR2" t="e">
        <f>AND(#REF!,"AAAAAAXMvkU=")</f>
        <v>#REF!</v>
      </c>
      <c r="BS2" t="e">
        <f>AND(#REF!,"AAAAAAXMvkY=")</f>
        <v>#REF!</v>
      </c>
      <c r="BT2" t="e">
        <f>AND(#REF!,"AAAAAAXMvkc=")</f>
        <v>#REF!</v>
      </c>
      <c r="BU2" t="e">
        <f>AND(#REF!,"AAAAAAXMvkg=")</f>
        <v>#REF!</v>
      </c>
      <c r="BV2" t="e">
        <f>AND(#REF!,"AAAAAAXMvkk=")</f>
        <v>#REF!</v>
      </c>
      <c r="BW2" t="e">
        <f>AND(#REF!,"AAAAAAXMvko=")</f>
        <v>#REF!</v>
      </c>
      <c r="BX2" t="e">
        <f>AND(#REF!,"AAAAAAXMvks=")</f>
        <v>#REF!</v>
      </c>
      <c r="BY2" t="e">
        <f>AND(#REF!,"AAAAAAXMvkw=")</f>
        <v>#REF!</v>
      </c>
      <c r="BZ2" t="e">
        <f>AND(#REF!,"AAAAAAXMvk0=")</f>
        <v>#REF!</v>
      </c>
      <c r="CA2" t="e">
        <f>AND(#REF!,"AAAAAAXMvk4=")</f>
        <v>#REF!</v>
      </c>
      <c r="CB2" t="e">
        <f>AND(#REF!,"AAAAAAXMvk8=")</f>
        <v>#REF!</v>
      </c>
      <c r="CC2" t="e">
        <f>AND(#REF!,"AAAAAAXMvlA=")</f>
        <v>#REF!</v>
      </c>
      <c r="CD2" t="e">
        <f>AND(#REF!,"AAAAAAXMvlE=")</f>
        <v>#REF!</v>
      </c>
      <c r="CE2" t="e">
        <f>AND(#REF!,"AAAAAAXMvlI=")</f>
        <v>#REF!</v>
      </c>
      <c r="CF2" t="e">
        <f>IF(#REF!,"AAAAAAXMvlM=",0)</f>
        <v>#REF!</v>
      </c>
      <c r="CG2" t="e">
        <f>AND(#REF!,"AAAAAAXMvlQ=")</f>
        <v>#REF!</v>
      </c>
      <c r="CH2" t="e">
        <f>AND(#REF!,"AAAAAAXMvlU=")</f>
        <v>#REF!</v>
      </c>
      <c r="CI2" t="e">
        <f>AND(#REF!,"AAAAAAXMvlY=")</f>
        <v>#REF!</v>
      </c>
      <c r="CJ2" t="e">
        <f>AND(#REF!,"AAAAAAXMvlc=")</f>
        <v>#REF!</v>
      </c>
      <c r="CK2" t="e">
        <f>AND(#REF!,"AAAAAAXMvlg=")</f>
        <v>#REF!</v>
      </c>
      <c r="CL2" t="e">
        <f>AND(#REF!,"AAAAAAXMvlk=")</f>
        <v>#REF!</v>
      </c>
      <c r="CM2" t="e">
        <f>AND(#REF!,"AAAAAAXMvlo=")</f>
        <v>#REF!</v>
      </c>
      <c r="CN2" t="e">
        <f>AND(#REF!,"AAAAAAXMvls=")</f>
        <v>#REF!</v>
      </c>
      <c r="CO2" t="e">
        <f>AND(#REF!,"AAAAAAXMvlw=")</f>
        <v>#REF!</v>
      </c>
      <c r="CP2" t="e">
        <f>AND(#REF!,"AAAAAAXMvl0=")</f>
        <v>#REF!</v>
      </c>
      <c r="CQ2" t="e">
        <f>AND(#REF!,"AAAAAAXMvl4=")</f>
        <v>#REF!</v>
      </c>
      <c r="CR2" t="e">
        <f>AND(#REF!,"AAAAAAXMvl8=")</f>
        <v>#REF!</v>
      </c>
      <c r="CS2" t="e">
        <f>AND(#REF!,"AAAAAAXMvmA=")</f>
        <v>#REF!</v>
      </c>
      <c r="CT2" t="e">
        <f>AND(#REF!,"AAAAAAXMvmE=")</f>
        <v>#REF!</v>
      </c>
      <c r="CU2" t="e">
        <f>AND(#REF!,"AAAAAAXMvmI=")</f>
        <v>#REF!</v>
      </c>
      <c r="CV2" t="e">
        <f>AND(#REF!,"AAAAAAXMvmM=")</f>
        <v>#REF!</v>
      </c>
      <c r="CW2" t="e">
        <f>AND(#REF!,"AAAAAAXMvmQ=")</f>
        <v>#REF!</v>
      </c>
      <c r="CX2" t="e">
        <f>IF(#REF!,"AAAAAAXMvmU=",0)</f>
        <v>#REF!</v>
      </c>
      <c r="CY2" t="e">
        <f>AND(#REF!,"AAAAAAXMvmY=")</f>
        <v>#REF!</v>
      </c>
      <c r="CZ2" t="e">
        <f>AND(#REF!,"AAAAAAXMvmc=")</f>
        <v>#REF!</v>
      </c>
      <c r="DA2" t="e">
        <f>AND(#REF!,"AAAAAAXMvmg=")</f>
        <v>#REF!</v>
      </c>
      <c r="DB2" t="e">
        <f>AND(#REF!,"AAAAAAXMvmk=")</f>
        <v>#REF!</v>
      </c>
      <c r="DC2" t="e">
        <f>AND(#REF!,"AAAAAAXMvmo=")</f>
        <v>#REF!</v>
      </c>
      <c r="DD2" t="e">
        <f>AND(#REF!,"AAAAAAXMvms=")</f>
        <v>#REF!</v>
      </c>
      <c r="DE2" t="e">
        <f>AND(#REF!,"AAAAAAXMvmw=")</f>
        <v>#REF!</v>
      </c>
      <c r="DF2" t="e">
        <f>AND(#REF!,"AAAAAAXMvm0=")</f>
        <v>#REF!</v>
      </c>
      <c r="DG2" t="e">
        <f>AND(#REF!,"AAAAAAXMvm4=")</f>
        <v>#REF!</v>
      </c>
      <c r="DH2" t="e">
        <f>AND(#REF!,"AAAAAAXMvm8=")</f>
        <v>#REF!</v>
      </c>
      <c r="DI2" t="e">
        <f>AND(#REF!,"AAAAAAXMvnA=")</f>
        <v>#REF!</v>
      </c>
      <c r="DJ2" t="e">
        <f>AND(#REF!,"AAAAAAXMvnE=")</f>
        <v>#REF!</v>
      </c>
      <c r="DK2" t="e">
        <f>AND(#REF!,"AAAAAAXMvnI=")</f>
        <v>#REF!</v>
      </c>
      <c r="DL2" t="e">
        <f>AND(#REF!,"AAAAAAXMvnM=")</f>
        <v>#REF!</v>
      </c>
      <c r="DM2" t="e">
        <f>AND(#REF!,"AAAAAAXMvnQ=")</f>
        <v>#REF!</v>
      </c>
      <c r="DN2" t="e">
        <f>AND(#REF!,"AAAAAAXMvnU=")</f>
        <v>#REF!</v>
      </c>
      <c r="DO2" t="e">
        <f>AND(#REF!,"AAAAAAXMvnY=")</f>
        <v>#REF!</v>
      </c>
      <c r="DP2" t="e">
        <f>IF(#REF!,"AAAAAAXMvnc=",0)</f>
        <v>#REF!</v>
      </c>
      <c r="DQ2" t="e">
        <f>AND(#REF!,"AAAAAAXMvng=")</f>
        <v>#REF!</v>
      </c>
      <c r="DR2" t="e">
        <f>AND(#REF!,"AAAAAAXMvnk=")</f>
        <v>#REF!</v>
      </c>
      <c r="DS2" t="e">
        <f>AND(#REF!,"AAAAAAXMvno=")</f>
        <v>#REF!</v>
      </c>
      <c r="DT2" t="e">
        <f>AND(#REF!,"AAAAAAXMvns=")</f>
        <v>#REF!</v>
      </c>
      <c r="DU2" t="e">
        <f>AND(#REF!,"AAAAAAXMvnw=")</f>
        <v>#REF!</v>
      </c>
      <c r="DV2" t="e">
        <f>AND(#REF!,"AAAAAAXMvn0=")</f>
        <v>#REF!</v>
      </c>
      <c r="DW2" t="e">
        <f>AND(#REF!,"AAAAAAXMvn4=")</f>
        <v>#REF!</v>
      </c>
      <c r="DX2" t="e">
        <f>AND(#REF!,"AAAAAAXMvn8=")</f>
        <v>#REF!</v>
      </c>
      <c r="DY2" t="e">
        <f>AND(#REF!,"AAAAAAXMvoA=")</f>
        <v>#REF!</v>
      </c>
      <c r="DZ2" t="e">
        <f>AND(#REF!,"AAAAAAXMvoE=")</f>
        <v>#REF!</v>
      </c>
      <c r="EA2" t="e">
        <f>AND(#REF!,"AAAAAAXMvoI=")</f>
        <v>#REF!</v>
      </c>
      <c r="EB2" t="e">
        <f>AND(#REF!,"AAAAAAXMvoM=")</f>
        <v>#REF!</v>
      </c>
      <c r="EC2" t="e">
        <f>AND(#REF!,"AAAAAAXMvoQ=")</f>
        <v>#REF!</v>
      </c>
      <c r="ED2" t="e">
        <f>AND(#REF!,"AAAAAAXMvoU=")</f>
        <v>#REF!</v>
      </c>
      <c r="EE2" t="e">
        <f>AND(#REF!,"AAAAAAXMvoY=")</f>
        <v>#REF!</v>
      </c>
      <c r="EF2" t="e">
        <f>AND(#REF!,"AAAAAAXMvoc=")</f>
        <v>#REF!</v>
      </c>
      <c r="EG2" t="e">
        <f>AND(#REF!,"AAAAAAXMvog=")</f>
        <v>#REF!</v>
      </c>
      <c r="EH2" t="e">
        <f>IF(#REF!,"AAAAAAXMvok=",0)</f>
        <v>#REF!</v>
      </c>
      <c r="EI2" t="e">
        <f>AND(#REF!,"AAAAAAXMvoo=")</f>
        <v>#REF!</v>
      </c>
      <c r="EJ2" t="e">
        <f>AND(#REF!,"AAAAAAXMvos=")</f>
        <v>#REF!</v>
      </c>
      <c r="EK2" t="e">
        <f>AND(#REF!,"AAAAAAXMvow=")</f>
        <v>#REF!</v>
      </c>
      <c r="EL2" t="e">
        <f>AND(#REF!,"AAAAAAXMvo0=")</f>
        <v>#REF!</v>
      </c>
      <c r="EM2" t="e">
        <f>AND(#REF!,"AAAAAAXMvo4=")</f>
        <v>#REF!</v>
      </c>
      <c r="EN2" t="e">
        <f>AND(#REF!,"AAAAAAXMvo8=")</f>
        <v>#REF!</v>
      </c>
      <c r="EO2" t="e">
        <f>AND(#REF!,"AAAAAAXMvpA=")</f>
        <v>#REF!</v>
      </c>
      <c r="EP2" t="e">
        <f>AND(#REF!,"AAAAAAXMvpE=")</f>
        <v>#REF!</v>
      </c>
      <c r="EQ2" t="e">
        <f>AND(#REF!,"AAAAAAXMvpI=")</f>
        <v>#REF!</v>
      </c>
      <c r="ER2" t="e">
        <f>AND(#REF!,"AAAAAAXMvpM=")</f>
        <v>#REF!</v>
      </c>
      <c r="ES2" t="e">
        <f>AND(#REF!,"AAAAAAXMvpQ=")</f>
        <v>#REF!</v>
      </c>
      <c r="ET2" t="e">
        <f>AND(#REF!,"AAAAAAXMvpU=")</f>
        <v>#REF!</v>
      </c>
      <c r="EU2" t="e">
        <f>AND(#REF!,"AAAAAAXMvpY=")</f>
        <v>#REF!</v>
      </c>
      <c r="EV2" t="e">
        <f>AND(#REF!,"AAAAAAXMvpc=")</f>
        <v>#REF!</v>
      </c>
      <c r="EW2" t="e">
        <f>AND(#REF!,"AAAAAAXMvpg=")</f>
        <v>#REF!</v>
      </c>
      <c r="EX2" t="e">
        <f>AND(#REF!,"AAAAAAXMvpk=")</f>
        <v>#REF!</v>
      </c>
      <c r="EY2" t="e">
        <f>AND(#REF!,"AAAAAAXMvpo=")</f>
        <v>#REF!</v>
      </c>
      <c r="EZ2" t="e">
        <f>IF(#REF!,"AAAAAAXMvps=",0)</f>
        <v>#REF!</v>
      </c>
      <c r="FA2" t="e">
        <f>AND(#REF!,"AAAAAAXMvpw=")</f>
        <v>#REF!</v>
      </c>
      <c r="FB2" t="e">
        <f>AND(#REF!,"AAAAAAXMvp0=")</f>
        <v>#REF!</v>
      </c>
      <c r="FC2" t="e">
        <f>AND(#REF!,"AAAAAAXMvp4=")</f>
        <v>#REF!</v>
      </c>
      <c r="FD2" t="e">
        <f>AND(#REF!,"AAAAAAXMvp8=")</f>
        <v>#REF!</v>
      </c>
      <c r="FE2" t="e">
        <f>AND(#REF!,"AAAAAAXMvqA=")</f>
        <v>#REF!</v>
      </c>
      <c r="FF2" t="e">
        <f>AND(#REF!,"AAAAAAXMvqE=")</f>
        <v>#REF!</v>
      </c>
      <c r="FG2" t="e">
        <f>AND(#REF!,"AAAAAAXMvqI=")</f>
        <v>#REF!</v>
      </c>
      <c r="FH2" t="e">
        <f>AND(#REF!,"AAAAAAXMvqM=")</f>
        <v>#REF!</v>
      </c>
      <c r="FI2" t="e">
        <f>AND(#REF!,"AAAAAAXMvqQ=")</f>
        <v>#REF!</v>
      </c>
      <c r="FJ2" t="e">
        <f>AND(#REF!,"AAAAAAXMvqU=")</f>
        <v>#REF!</v>
      </c>
      <c r="FK2" t="e">
        <f>AND(#REF!,"AAAAAAXMvqY=")</f>
        <v>#REF!</v>
      </c>
      <c r="FL2" t="e">
        <f>AND(#REF!,"AAAAAAXMvqc=")</f>
        <v>#REF!</v>
      </c>
      <c r="FM2" t="e">
        <f>AND(#REF!,"AAAAAAXMvqg=")</f>
        <v>#REF!</v>
      </c>
      <c r="FN2" t="e">
        <f>AND(#REF!,"AAAAAAXMvqk=")</f>
        <v>#REF!</v>
      </c>
      <c r="FO2" t="e">
        <f>AND(#REF!,"AAAAAAXMvqo=")</f>
        <v>#REF!</v>
      </c>
      <c r="FP2" t="e">
        <f>AND(#REF!,"AAAAAAXMvqs=")</f>
        <v>#REF!</v>
      </c>
      <c r="FQ2" t="e">
        <f>AND(#REF!,"AAAAAAXMvqw=")</f>
        <v>#REF!</v>
      </c>
      <c r="FR2" t="e">
        <f>IF(#REF!,"AAAAAAXMvq0=",0)</f>
        <v>#REF!</v>
      </c>
      <c r="FS2" t="e">
        <f>IF(#REF!,"AAAAAAXMvq4=",0)</f>
        <v>#REF!</v>
      </c>
      <c r="FT2" t="e">
        <f>IF(#REF!,"AAAAAAXMvq8=",0)</f>
        <v>#REF!</v>
      </c>
      <c r="FU2" t="e">
        <f>IF(#REF!,"AAAAAAXMvrA=",0)</f>
        <v>#REF!</v>
      </c>
      <c r="FV2" t="e">
        <f>IF(#REF!,"AAAAAAXMvrE=",0)</f>
        <v>#REF!</v>
      </c>
      <c r="FW2" t="e">
        <f>IF(#REF!,"AAAAAAXMvrI=",0)</f>
        <v>#REF!</v>
      </c>
      <c r="FX2" t="e">
        <f>IF(#REF!,"AAAAAAXMvrM=",0)</f>
        <v>#REF!</v>
      </c>
      <c r="FY2" t="e">
        <f>IF(#REF!,"AAAAAAXMvrQ=",0)</f>
        <v>#REF!</v>
      </c>
      <c r="FZ2" t="e">
        <f>IF(#REF!,"AAAAAAXMvrU=",0)</f>
        <v>#REF!</v>
      </c>
      <c r="GA2" t="e">
        <f>IF(#REF!,"AAAAAAXMvrY=",0)</f>
        <v>#REF!</v>
      </c>
      <c r="GB2" t="e">
        <f>IF(#REF!,"AAAAAAXMvrc=",0)</f>
        <v>#REF!</v>
      </c>
      <c r="GC2" t="e">
        <f>IF(#REF!,"AAAAAAXMvrg=",0)</f>
        <v>#REF!</v>
      </c>
      <c r="GD2" t="e">
        <f>IF(#REF!,"AAAAAAXMvrk=",0)</f>
        <v>#REF!</v>
      </c>
      <c r="GE2" t="e">
        <f>IF(#REF!,"AAAAAAXMvro=",0)</f>
        <v>#REF!</v>
      </c>
      <c r="GF2" t="e">
        <f>IF(#REF!,"AAAAAAXMvrs=",0)</f>
        <v>#REF!</v>
      </c>
      <c r="GG2" t="e">
        <f>IF(#REF!,"AAAAAAXMvrw=",0)</f>
        <v>#REF!</v>
      </c>
      <c r="GH2" t="e">
        <f>IF(#REF!,"AAAAAAXMvr0=",0)</f>
        <v>#REF!</v>
      </c>
      <c r="GI2" t="e">
        <f>IF(#REF!,"AAAAAAXMvr4=",0)</f>
        <v>#REF!</v>
      </c>
      <c r="GJ2" t="e">
        <f>IF(#REF!,"AAAAAAXMvr8=",0)</f>
        <v>#REF!</v>
      </c>
      <c r="GK2" t="e">
        <f>IF(#REF!,"AAAAAAXMvsA=",0)</f>
        <v>#REF!</v>
      </c>
      <c r="GL2" t="e">
        <f>IF(#REF!,"AAAAAAXMvsE=",0)</f>
        <v>#REF!</v>
      </c>
      <c r="GM2" t="e">
        <f>IF(#REF!,"AAAAAAXMvsI=",0)</f>
        <v>#REF!</v>
      </c>
      <c r="GN2" t="e">
        <f>IF(#REF!,"AAAAAAXMvsM=",0)</f>
        <v>#REF!</v>
      </c>
      <c r="GO2" t="e">
        <f>IF(#REF!,"AAAAAAXMvsQ=",0)</f>
        <v>#REF!</v>
      </c>
      <c r="GP2" t="e">
        <f>IF(#REF!,"AAAAAAXMvsU=",0)</f>
        <v>#REF!</v>
      </c>
      <c r="GQ2" t="e">
        <f>IF(#REF!,"AAAAAAXMvsY=",0)</f>
        <v>#REF!</v>
      </c>
      <c r="GR2" t="e">
        <f>IF(#REF!,"AAAAAAXMvsc=",0)</f>
        <v>#REF!</v>
      </c>
      <c r="GS2" t="e">
        <f>IF(#REF!,"AAAAAAXMvsg=",0)</f>
        <v>#REF!</v>
      </c>
      <c r="GT2" t="e">
        <f>IF(#REF!,"AAAAAAXMvsk=",0)</f>
        <v>#REF!</v>
      </c>
      <c r="GU2" t="e">
        <f>IF(#REF!,"AAAAAAXMvso=",0)</f>
        <v>#REF!</v>
      </c>
      <c r="GV2" t="e">
        <f>IF(#REF!,"AAAAAAXMvss=",0)</f>
        <v>#REF!</v>
      </c>
      <c r="GW2" t="e">
        <f>IF(#REF!,"AAAAAAXMvsw=",0)</f>
        <v>#REF!</v>
      </c>
      <c r="GX2" t="e">
        <f>IF(#REF!,"AAAAAAXMvs0=",0)</f>
        <v>#REF!</v>
      </c>
      <c r="GY2" t="e">
        <f>IF(#REF!,"AAAAAAXMvs4=",0)</f>
        <v>#REF!</v>
      </c>
      <c r="GZ2" t="e">
        <f>IF(#REF!,"AAAAAAXMvs8=",0)</f>
        <v>#REF!</v>
      </c>
      <c r="HA2" t="e">
        <f>IF(#REF!,"AAAAAAXMvtA=",0)</f>
        <v>#REF!</v>
      </c>
      <c r="HB2" t="e">
        <f>IF(#REF!,"AAAAAAXMvtE=",0)</f>
        <v>#REF!</v>
      </c>
      <c r="HC2" t="e">
        <f>IF(#REF!,"AAAAAAXMvtI=",0)</f>
        <v>#REF!</v>
      </c>
      <c r="HD2" t="e">
        <f>AND(#REF!,"AAAAAAXMvtM=")</f>
        <v>#REF!</v>
      </c>
      <c r="HE2" t="e">
        <f>AND(#REF!,"AAAAAAXMvtQ=")</f>
        <v>#REF!</v>
      </c>
      <c r="HF2" t="e">
        <f>AND(#REF!,"AAAAAAXMvtU=")</f>
        <v>#REF!</v>
      </c>
      <c r="HG2" t="e">
        <f>AND(#REF!,"AAAAAAXMvtY=")</f>
        <v>#REF!</v>
      </c>
      <c r="HH2" t="e">
        <f>IF(#REF!,"AAAAAAXMvtc=",0)</f>
        <v>#REF!</v>
      </c>
      <c r="HI2" t="e">
        <f>AND(#REF!,"AAAAAAXMvtg=")</f>
        <v>#REF!</v>
      </c>
      <c r="HJ2" t="e">
        <f>AND(#REF!,"AAAAAAXMvtk=")</f>
        <v>#REF!</v>
      </c>
      <c r="HK2" t="e">
        <f>AND(#REF!,"AAAAAAXMvto=")</f>
        <v>#REF!</v>
      </c>
      <c r="HL2" t="e">
        <f>AND(#REF!,"AAAAAAXMvts=")</f>
        <v>#REF!</v>
      </c>
      <c r="HM2" t="e">
        <f>IF(#REF!,"AAAAAAXMvtw=",0)</f>
        <v>#REF!</v>
      </c>
      <c r="HN2" t="e">
        <f>AND(#REF!,"AAAAAAXMvt0=")</f>
        <v>#REF!</v>
      </c>
      <c r="HO2" t="e">
        <f>AND(#REF!,"AAAAAAXMvt4=")</f>
        <v>#REF!</v>
      </c>
      <c r="HP2" t="e">
        <f>AND(#REF!,"AAAAAAXMvt8=")</f>
        <v>#REF!</v>
      </c>
      <c r="HQ2" t="e">
        <f>AND(#REF!,"AAAAAAXMvuA=")</f>
        <v>#REF!</v>
      </c>
      <c r="HR2" t="e">
        <f>IF(#REF!,"AAAAAAXMvuE=",0)</f>
        <v>#REF!</v>
      </c>
      <c r="HS2" t="e">
        <f>AND(#REF!,"AAAAAAXMvuI=")</f>
        <v>#REF!</v>
      </c>
      <c r="HT2" t="e">
        <f>AND(#REF!,"AAAAAAXMvuM=")</f>
        <v>#REF!</v>
      </c>
      <c r="HU2" t="e">
        <f>AND(#REF!,"AAAAAAXMvuQ=")</f>
        <v>#REF!</v>
      </c>
      <c r="HV2" t="e">
        <f>AND(#REF!,"AAAAAAXMvuU=")</f>
        <v>#REF!</v>
      </c>
      <c r="HW2" t="e">
        <f>IF(#REF!,"AAAAAAXMvuY=",0)</f>
        <v>#REF!</v>
      </c>
      <c r="HX2" t="e">
        <f>AND(#REF!,"AAAAAAXMvuc=")</f>
        <v>#REF!</v>
      </c>
      <c r="HY2" t="e">
        <f>AND(#REF!,"AAAAAAXMvug=")</f>
        <v>#REF!</v>
      </c>
      <c r="HZ2" t="e">
        <f>AND(#REF!,"AAAAAAXMvuk=")</f>
        <v>#REF!</v>
      </c>
      <c r="IA2" t="e">
        <f>AND(#REF!,"AAAAAAXMvuo=")</f>
        <v>#REF!</v>
      </c>
      <c r="IB2" t="e">
        <f>IF(#REF!,"AAAAAAXMvus=",0)</f>
        <v>#REF!</v>
      </c>
      <c r="IC2" t="e">
        <f>AND(#REF!,"AAAAAAXMvuw=")</f>
        <v>#REF!</v>
      </c>
      <c r="ID2" t="e">
        <f>AND(#REF!,"AAAAAAXMvu0=")</f>
        <v>#REF!</v>
      </c>
      <c r="IE2" t="e">
        <f>AND(#REF!,"AAAAAAXMvu4=")</f>
        <v>#REF!</v>
      </c>
      <c r="IF2" t="e">
        <f>AND(#REF!,"AAAAAAXMvu8=")</f>
        <v>#REF!</v>
      </c>
      <c r="IG2" t="e">
        <f>IF(#REF!,"AAAAAAXMvvA=",0)</f>
        <v>#REF!</v>
      </c>
      <c r="IH2" t="e">
        <f>AND(#REF!,"AAAAAAXMvvE=")</f>
        <v>#REF!</v>
      </c>
      <c r="II2" t="e">
        <f>AND(#REF!,"AAAAAAXMvvI=")</f>
        <v>#REF!</v>
      </c>
      <c r="IJ2" t="e">
        <f>AND(#REF!,"AAAAAAXMvvM=")</f>
        <v>#REF!</v>
      </c>
      <c r="IK2" t="e">
        <f>AND(#REF!,"AAAAAAXMvvQ=")</f>
        <v>#REF!</v>
      </c>
      <c r="IL2" t="e">
        <f>IF(#REF!,"AAAAAAXMvvU=",0)</f>
        <v>#REF!</v>
      </c>
      <c r="IM2" t="e">
        <f>AND(#REF!,"AAAAAAXMvvY=")</f>
        <v>#REF!</v>
      </c>
      <c r="IN2" t="e">
        <f>AND(#REF!,"AAAAAAXMvvc=")</f>
        <v>#REF!</v>
      </c>
      <c r="IO2" t="e">
        <f>AND(#REF!,"AAAAAAXMvvg=")</f>
        <v>#REF!</v>
      </c>
      <c r="IP2" t="e">
        <f>AND(#REF!,"AAAAAAXMvvk=")</f>
        <v>#REF!</v>
      </c>
      <c r="IQ2" t="e">
        <f>IF(#REF!,"AAAAAAXMvvo=",0)</f>
        <v>#REF!</v>
      </c>
      <c r="IR2" t="e">
        <f>AND(#REF!,"AAAAAAXMvvs=")</f>
        <v>#REF!</v>
      </c>
      <c r="IS2" t="e">
        <f>AND(#REF!,"AAAAAAXMvvw=")</f>
        <v>#REF!</v>
      </c>
      <c r="IT2" t="e">
        <f>AND(#REF!,"AAAAAAXMvv0=")</f>
        <v>#REF!</v>
      </c>
      <c r="IU2" t="e">
        <f>AND(#REF!,"AAAAAAXMvv4=")</f>
        <v>#REF!</v>
      </c>
      <c r="IV2" t="e">
        <f>IF(#REF!,"AAAAAAXMvv8=",0)</f>
        <v>#REF!</v>
      </c>
    </row>
    <row r="3" spans="1:256" ht="14.25">
      <c r="A3" t="e">
        <f>AND(#REF!,"AAAAAH/e3wA=")</f>
        <v>#REF!</v>
      </c>
      <c r="B3" t="e">
        <f>AND(#REF!,"AAAAAH/e3wE=")</f>
        <v>#REF!</v>
      </c>
      <c r="C3" t="e">
        <f>AND(#REF!,"AAAAAH/e3wI=")</f>
        <v>#REF!</v>
      </c>
      <c r="D3" t="e">
        <f>AND(#REF!,"AAAAAH/e3wM=")</f>
        <v>#REF!</v>
      </c>
      <c r="E3" t="e">
        <f>IF(#REF!,"AAAAAH/e3wQ=",0)</f>
        <v>#REF!</v>
      </c>
      <c r="F3" t="e">
        <f>AND(#REF!,"AAAAAH/e3wU=")</f>
        <v>#REF!</v>
      </c>
      <c r="G3" t="e">
        <f>AND(#REF!,"AAAAAH/e3wY=")</f>
        <v>#REF!</v>
      </c>
      <c r="H3" t="e">
        <f>AND(#REF!,"AAAAAH/e3wc=")</f>
        <v>#REF!</v>
      </c>
      <c r="I3" t="e">
        <f>AND(#REF!,"AAAAAH/e3wg=")</f>
        <v>#REF!</v>
      </c>
      <c r="J3" t="e">
        <f>IF(#REF!,"AAAAAH/e3wk=",0)</f>
        <v>#REF!</v>
      </c>
      <c r="K3" t="e">
        <f>AND(#REF!,"AAAAAH/e3wo=")</f>
        <v>#REF!</v>
      </c>
      <c r="L3" t="e">
        <f>AND(#REF!,"AAAAAH/e3ws=")</f>
        <v>#REF!</v>
      </c>
      <c r="M3" t="e">
        <f>AND(#REF!,"AAAAAH/e3ww=")</f>
        <v>#REF!</v>
      </c>
      <c r="N3" t="e">
        <f>AND(#REF!,"AAAAAH/e3w0=")</f>
        <v>#REF!</v>
      </c>
      <c r="O3" t="e">
        <f>IF(#REF!,"AAAAAH/e3w4=",0)</f>
        <v>#REF!</v>
      </c>
      <c r="P3" t="e">
        <f>AND(#REF!,"AAAAAH/e3w8=")</f>
        <v>#REF!</v>
      </c>
      <c r="Q3" t="e">
        <f>AND(#REF!,"AAAAAH/e3xA=")</f>
        <v>#REF!</v>
      </c>
      <c r="R3" t="e">
        <f>AND(#REF!,"AAAAAH/e3xE=")</f>
        <v>#REF!</v>
      </c>
      <c r="S3" t="e">
        <f>AND(#REF!,"AAAAAH/e3xI=")</f>
        <v>#REF!</v>
      </c>
      <c r="T3" t="e">
        <f>IF(#REF!,"AAAAAH/e3xM=",0)</f>
        <v>#REF!</v>
      </c>
      <c r="U3" t="e">
        <f>AND(#REF!,"AAAAAH/e3xQ=")</f>
        <v>#REF!</v>
      </c>
      <c r="V3" t="e">
        <f>AND(#REF!,"AAAAAH/e3xU=")</f>
        <v>#REF!</v>
      </c>
      <c r="W3" t="e">
        <f>AND(#REF!,"AAAAAH/e3xY=")</f>
        <v>#REF!</v>
      </c>
      <c r="X3" t="e">
        <f>AND(#REF!,"AAAAAH/e3xc=")</f>
        <v>#REF!</v>
      </c>
      <c r="Y3" t="e">
        <f>IF(#REF!,"AAAAAH/e3xg=",0)</f>
        <v>#REF!</v>
      </c>
      <c r="Z3" t="e">
        <f>AND(#REF!,"AAAAAH/e3xk=")</f>
        <v>#REF!</v>
      </c>
      <c r="AA3" t="e">
        <f>AND(#REF!,"AAAAAH/e3xo=")</f>
        <v>#REF!</v>
      </c>
      <c r="AB3" t="e">
        <f>AND(#REF!,"AAAAAH/e3xs=")</f>
        <v>#REF!</v>
      </c>
      <c r="AC3" t="e">
        <f>AND(#REF!,"AAAAAH/e3xw=")</f>
        <v>#REF!</v>
      </c>
      <c r="AD3" t="e">
        <f>IF(#REF!,"AAAAAH/e3x0=",0)</f>
        <v>#REF!</v>
      </c>
      <c r="AE3" t="e">
        <f>AND(#REF!,"AAAAAH/e3x4=")</f>
        <v>#REF!</v>
      </c>
      <c r="AF3" t="e">
        <f>AND(#REF!,"AAAAAH/e3x8=")</f>
        <v>#REF!</v>
      </c>
      <c r="AG3" t="e">
        <f>AND(#REF!,"AAAAAH/e3yA=")</f>
        <v>#REF!</v>
      </c>
      <c r="AH3" t="e">
        <f>AND(#REF!,"AAAAAH/e3yE=")</f>
        <v>#REF!</v>
      </c>
      <c r="AI3" t="e">
        <f>IF(#REF!,"AAAAAH/e3yI=",0)</f>
        <v>#REF!</v>
      </c>
      <c r="AJ3" t="e">
        <f>AND(#REF!,"AAAAAH/e3yM=")</f>
        <v>#REF!</v>
      </c>
      <c r="AK3" t="e">
        <f>AND(#REF!,"AAAAAH/e3yQ=")</f>
        <v>#REF!</v>
      </c>
      <c r="AL3" t="e">
        <f>AND(#REF!,"AAAAAH/e3yU=")</f>
        <v>#REF!</v>
      </c>
      <c r="AM3" t="e">
        <f>AND(#REF!,"AAAAAH/e3yY=")</f>
        <v>#REF!</v>
      </c>
      <c r="AN3" t="e">
        <f>IF(#REF!,"AAAAAH/e3yc=",0)</f>
        <v>#REF!</v>
      </c>
      <c r="AO3" t="e">
        <f>AND(#REF!,"AAAAAH/e3yg=")</f>
        <v>#REF!</v>
      </c>
      <c r="AP3" t="e">
        <f>AND(#REF!,"AAAAAH/e3yk=")</f>
        <v>#REF!</v>
      </c>
      <c r="AQ3" t="e">
        <f>AND(#REF!,"AAAAAH/e3yo=")</f>
        <v>#REF!</v>
      </c>
      <c r="AR3" t="e">
        <f>AND(#REF!,"AAAAAH/e3ys=")</f>
        <v>#REF!</v>
      </c>
      <c r="AS3" t="e">
        <f>IF(#REF!,"AAAAAH/e3yw=",0)</f>
        <v>#REF!</v>
      </c>
      <c r="AT3" t="e">
        <f>AND(#REF!,"AAAAAH/e3y0=")</f>
        <v>#REF!</v>
      </c>
      <c r="AU3" t="e">
        <f>AND(#REF!,"AAAAAH/e3y4=")</f>
        <v>#REF!</v>
      </c>
      <c r="AV3" t="e">
        <f>AND(#REF!,"AAAAAH/e3y8=")</f>
        <v>#REF!</v>
      </c>
      <c r="AW3" t="e">
        <f>AND(#REF!,"AAAAAH/e3zA=")</f>
        <v>#REF!</v>
      </c>
      <c r="AX3" t="e">
        <f>IF(#REF!,"AAAAAH/e3zE=",0)</f>
        <v>#REF!</v>
      </c>
      <c r="AY3" t="e">
        <f>IF(#REF!,"AAAAAH/e3zI=",0)</f>
        <v>#REF!</v>
      </c>
      <c r="AZ3" t="e">
        <f>IF(#REF!,"AAAAAH/e3zM=",0)</f>
        <v>#REF!</v>
      </c>
      <c r="BA3" t="e">
        <f>IF(#REF!,"AAAAAH/e3zQ=",0)</f>
        <v>#REF!</v>
      </c>
      <c r="BB3" t="e">
        <f>IF(#REF!,"AAAAAH/e3zU=",0)</f>
        <v>#REF!</v>
      </c>
      <c r="BC3" t="e">
        <f>IF(#REF!,"AAAAAH/e3zY=",0)</f>
        <v>#REF!</v>
      </c>
      <c r="BD3" t="e">
        <f>AND(#REF!,"AAAAAH/e3zc=")</f>
        <v>#REF!</v>
      </c>
      <c r="BE3" t="e">
        <f>AND(#REF!,"AAAAAH/e3zg=")</f>
        <v>#REF!</v>
      </c>
      <c r="BF3" t="e">
        <f>AND(#REF!,"AAAAAH/e3zk=")</f>
        <v>#REF!</v>
      </c>
      <c r="BG3" t="e">
        <f>AND(#REF!,"AAAAAH/e3zo=")</f>
        <v>#REF!</v>
      </c>
      <c r="BH3" t="e">
        <f>AND(#REF!,"AAAAAH/e3zs=")</f>
        <v>#REF!</v>
      </c>
      <c r="BI3" t="e">
        <f>AND(#REF!,"AAAAAH/e3zw=")</f>
        <v>#REF!</v>
      </c>
      <c r="BJ3" t="e">
        <f>AND(#REF!,"AAAAAH/e3z0=")</f>
        <v>#REF!</v>
      </c>
      <c r="BK3" t="e">
        <f>AND(#REF!,"AAAAAH/e3z4=")</f>
        <v>#REF!</v>
      </c>
      <c r="BL3" t="e">
        <f>IF(#REF!,"AAAAAH/e3z8=",0)</f>
        <v>#REF!</v>
      </c>
      <c r="BM3" t="e">
        <f>AND(#REF!,"AAAAAH/e30A=")</f>
        <v>#REF!</v>
      </c>
      <c r="BN3" t="e">
        <f>AND(#REF!,"AAAAAH/e30E=")</f>
        <v>#REF!</v>
      </c>
      <c r="BO3" t="e">
        <f>AND(#REF!,"AAAAAH/e30I=")</f>
        <v>#REF!</v>
      </c>
      <c r="BP3" t="e">
        <f>AND(#REF!,"AAAAAH/e30M=")</f>
        <v>#REF!</v>
      </c>
      <c r="BQ3" t="e">
        <f>AND(#REF!,"AAAAAH/e30Q=")</f>
        <v>#REF!</v>
      </c>
      <c r="BR3" t="e">
        <f>AND(#REF!,"AAAAAH/e30U=")</f>
        <v>#REF!</v>
      </c>
      <c r="BS3" t="e">
        <f>AND(#REF!,"AAAAAH/e30Y=")</f>
        <v>#REF!</v>
      </c>
      <c r="BT3" t="e">
        <f>AND(#REF!,"AAAAAH/e30c=")</f>
        <v>#REF!</v>
      </c>
      <c r="BU3" t="e">
        <f>IF(#REF!,"AAAAAH/e30g=",0)</f>
        <v>#REF!</v>
      </c>
      <c r="BV3" t="e">
        <f>AND(#REF!,"AAAAAH/e30k=")</f>
        <v>#REF!</v>
      </c>
      <c r="BW3" t="e">
        <f>AND(#REF!,"AAAAAH/e30o=")</f>
        <v>#REF!</v>
      </c>
      <c r="BX3" t="e">
        <f>AND(#REF!,"AAAAAH/e30s=")</f>
        <v>#REF!</v>
      </c>
      <c r="BY3" t="e">
        <f>AND(#REF!,"AAAAAH/e30w=")</f>
        <v>#REF!</v>
      </c>
      <c r="BZ3" t="e">
        <f>AND(#REF!,"AAAAAH/e300=")</f>
        <v>#REF!</v>
      </c>
      <c r="CA3" t="e">
        <f>AND(#REF!,"AAAAAH/e304=")</f>
        <v>#REF!</v>
      </c>
      <c r="CB3" t="e">
        <f>AND(#REF!,"AAAAAH/e308=")</f>
        <v>#REF!</v>
      </c>
      <c r="CC3" t="e">
        <f>AND(#REF!,"AAAAAH/e31A=")</f>
        <v>#REF!</v>
      </c>
      <c r="CD3" t="e">
        <f>IF(#REF!,"AAAAAH/e31E=",0)</f>
        <v>#REF!</v>
      </c>
      <c r="CE3" t="e">
        <f>AND(#REF!,"AAAAAH/e31I=")</f>
        <v>#REF!</v>
      </c>
      <c r="CF3" t="e">
        <f>AND(#REF!,"AAAAAH/e31M=")</f>
        <v>#REF!</v>
      </c>
      <c r="CG3" t="e">
        <f>AND(#REF!,"AAAAAH/e31Q=")</f>
        <v>#REF!</v>
      </c>
      <c r="CH3" t="e">
        <f>AND(#REF!,"AAAAAH/e31U=")</f>
        <v>#REF!</v>
      </c>
      <c r="CI3" t="e">
        <f>AND(#REF!,"AAAAAH/e31Y=")</f>
        <v>#REF!</v>
      </c>
      <c r="CJ3" t="e">
        <f>AND(#REF!,"AAAAAH/e31c=")</f>
        <v>#REF!</v>
      </c>
      <c r="CK3" t="e">
        <f>AND(#REF!,"AAAAAH/e31g=")</f>
        <v>#REF!</v>
      </c>
      <c r="CL3" t="e">
        <f>AND(#REF!,"AAAAAH/e31k=")</f>
        <v>#REF!</v>
      </c>
      <c r="CM3" t="e">
        <f>IF(#REF!,"AAAAAH/e31o=",0)</f>
        <v>#REF!</v>
      </c>
      <c r="CN3" t="e">
        <f>AND(#REF!,"AAAAAH/e31s=")</f>
        <v>#REF!</v>
      </c>
      <c r="CO3" t="e">
        <f>AND(#REF!,"AAAAAH/e31w=")</f>
        <v>#REF!</v>
      </c>
      <c r="CP3" t="e">
        <f>AND(#REF!,"AAAAAH/e310=")</f>
        <v>#REF!</v>
      </c>
      <c r="CQ3" t="e">
        <f>AND(#REF!,"AAAAAH/e314=")</f>
        <v>#REF!</v>
      </c>
      <c r="CR3" t="e">
        <f>AND(#REF!,"AAAAAH/e318=")</f>
        <v>#REF!</v>
      </c>
      <c r="CS3" t="e">
        <f>AND(#REF!,"AAAAAH/e32A=")</f>
        <v>#REF!</v>
      </c>
      <c r="CT3" t="e">
        <f>AND(#REF!,"AAAAAH/e32E=")</f>
        <v>#REF!</v>
      </c>
      <c r="CU3" t="e">
        <f>AND(#REF!,"AAAAAH/e32I=")</f>
        <v>#REF!</v>
      </c>
      <c r="CV3" t="e">
        <f>IF(#REF!,"AAAAAH/e32M=",0)</f>
        <v>#REF!</v>
      </c>
      <c r="CW3" t="e">
        <f>AND(#REF!,"AAAAAH/e32Q=")</f>
        <v>#REF!</v>
      </c>
      <c r="CX3" t="e">
        <f>AND(#REF!,"AAAAAH/e32U=")</f>
        <v>#REF!</v>
      </c>
      <c r="CY3" t="e">
        <f>AND(#REF!,"AAAAAH/e32Y=")</f>
        <v>#REF!</v>
      </c>
      <c r="CZ3" t="e">
        <f>AND(#REF!,"AAAAAH/e32c=")</f>
        <v>#REF!</v>
      </c>
      <c r="DA3" t="e">
        <f>AND(#REF!,"AAAAAH/e32g=")</f>
        <v>#REF!</v>
      </c>
      <c r="DB3" t="e">
        <f>AND(#REF!,"AAAAAH/e32k=")</f>
        <v>#REF!</v>
      </c>
      <c r="DC3" t="e">
        <f>AND(#REF!,"AAAAAH/e32o=")</f>
        <v>#REF!</v>
      </c>
      <c r="DD3" t="e">
        <f>AND(#REF!,"AAAAAH/e32s=")</f>
        <v>#REF!</v>
      </c>
      <c r="DE3" t="e">
        <f>IF(#REF!,"AAAAAH/e32w=",0)</f>
        <v>#REF!</v>
      </c>
      <c r="DF3" t="e">
        <f>AND(#REF!,"AAAAAH/e320=")</f>
        <v>#REF!</v>
      </c>
      <c r="DG3" t="e">
        <f>AND(#REF!,"AAAAAH/e324=")</f>
        <v>#REF!</v>
      </c>
      <c r="DH3" t="e">
        <f>AND(#REF!,"AAAAAH/e328=")</f>
        <v>#REF!</v>
      </c>
      <c r="DI3" t="e">
        <f>AND(#REF!,"AAAAAH/e33A=")</f>
        <v>#REF!</v>
      </c>
      <c r="DJ3" t="e">
        <f>AND(#REF!,"AAAAAH/e33E=")</f>
        <v>#REF!</v>
      </c>
      <c r="DK3" t="e">
        <f>AND(#REF!,"AAAAAH/e33I=")</f>
        <v>#REF!</v>
      </c>
      <c r="DL3" t="e">
        <f>AND(#REF!,"AAAAAH/e33M=")</f>
        <v>#REF!</v>
      </c>
      <c r="DM3" t="e">
        <f>AND(#REF!,"AAAAAH/e33Q=")</f>
        <v>#REF!</v>
      </c>
      <c r="DN3" t="e">
        <f>IF(#REF!,"AAAAAH/e33U=",0)</f>
        <v>#REF!</v>
      </c>
      <c r="DO3" t="e">
        <f>AND(#REF!,"AAAAAH/e33Y=")</f>
        <v>#REF!</v>
      </c>
      <c r="DP3" t="e">
        <f>AND(#REF!,"AAAAAH/e33c=")</f>
        <v>#REF!</v>
      </c>
      <c r="DQ3" t="e">
        <f>AND(#REF!,"AAAAAH/e33g=")</f>
        <v>#REF!</v>
      </c>
      <c r="DR3" t="e">
        <f>AND(#REF!,"AAAAAH/e33k=")</f>
        <v>#REF!</v>
      </c>
      <c r="DS3" t="e">
        <f>AND(#REF!,"AAAAAH/e33o=")</f>
        <v>#REF!</v>
      </c>
      <c r="DT3" t="e">
        <f>AND(#REF!,"AAAAAH/e33s=")</f>
        <v>#REF!</v>
      </c>
      <c r="DU3" t="e">
        <f>AND(#REF!,"AAAAAH/e33w=")</f>
        <v>#REF!</v>
      </c>
      <c r="DV3" t="e">
        <f>AND(#REF!,"AAAAAH/e330=")</f>
        <v>#REF!</v>
      </c>
      <c r="DW3" t="e">
        <f>IF(#REF!,"AAAAAH/e334=",0)</f>
        <v>#REF!</v>
      </c>
      <c r="DX3" t="e">
        <f>AND(#REF!,"AAAAAH/e338=")</f>
        <v>#REF!</v>
      </c>
      <c r="DY3" t="e">
        <f>AND(#REF!,"AAAAAH/e34A=")</f>
        <v>#REF!</v>
      </c>
      <c r="DZ3" t="e">
        <f>AND(#REF!,"AAAAAH/e34E=")</f>
        <v>#REF!</v>
      </c>
      <c r="EA3" t="e">
        <f>AND(#REF!,"AAAAAH/e34I=")</f>
        <v>#REF!</v>
      </c>
      <c r="EB3" t="e">
        <f>AND(#REF!,"AAAAAH/e34M=")</f>
        <v>#REF!</v>
      </c>
      <c r="EC3" t="e">
        <f>AND(#REF!,"AAAAAH/e34Q=")</f>
        <v>#REF!</v>
      </c>
      <c r="ED3" t="e">
        <f>AND(#REF!,"AAAAAH/e34U=")</f>
        <v>#REF!</v>
      </c>
      <c r="EE3" t="e">
        <f>AND(#REF!,"AAAAAH/e34Y=")</f>
        <v>#REF!</v>
      </c>
      <c r="EF3" t="e">
        <f>IF(#REF!,"AAAAAH/e34c=",0)</f>
        <v>#REF!</v>
      </c>
      <c r="EG3" t="e">
        <f>IF(#REF!,"AAAAAH/e34g=",0)</f>
        <v>#REF!</v>
      </c>
      <c r="EH3" t="e">
        <f>IF(#REF!,"AAAAAH/e34k=",0)</f>
        <v>#REF!</v>
      </c>
      <c r="EI3" t="e">
        <f>IF(#REF!,"AAAAAH/e34o=",0)</f>
        <v>#REF!</v>
      </c>
      <c r="EJ3" t="e">
        <f>IF(#REF!,"AAAAAH/e34s=",0)</f>
        <v>#REF!</v>
      </c>
      <c r="EK3" t="e">
        <f>IF(#REF!,"AAAAAH/e34w=",0)</f>
        <v>#REF!</v>
      </c>
      <c r="EL3" t="e">
        <f>IF(#REF!,"AAAAAH/e340=",0)</f>
        <v>#REF!</v>
      </c>
      <c r="EM3" t="e">
        <f>IF(#REF!,"AAAAAH/e344=",0)</f>
        <v>#REF!</v>
      </c>
      <c r="EN3" t="e">
        <f>IF(#REF!,"AAAAAH/e348=",0)</f>
        <v>#REF!</v>
      </c>
      <c r="EO3" t="e">
        <f>IF(#REF!,"AAAAAH/e35A=",0)</f>
        <v>#REF!</v>
      </c>
      <c r="EP3" t="e">
        <f>IF(#REF!,"AAAAAH/e35E=",0)</f>
        <v>#REF!</v>
      </c>
      <c r="EQ3" t="e">
        <f>IF(#REF!,"AAAAAH/e35I=",0)</f>
        <v>#REF!</v>
      </c>
      <c r="ER3" t="e">
        <f>IF(#REF!,"AAAAAH/e35M=",0)</f>
        <v>#REF!</v>
      </c>
      <c r="ES3" t="e">
        <f>IF(#REF!,"AAAAAH/e35Q=",0)</f>
        <v>#REF!</v>
      </c>
      <c r="ET3" t="e">
        <f>IF(#REF!,"AAAAAH/e35U=",0)</f>
        <v>#REF!</v>
      </c>
      <c r="EU3" t="e">
        <f>IF(#REF!,"AAAAAH/e35Y=",0)</f>
        <v>#REF!</v>
      </c>
      <c r="EV3" t="e">
        <f>IF(#REF!,"AAAAAH/e35c=",0)</f>
        <v>#REF!</v>
      </c>
      <c r="EW3" t="e">
        <f>IF(#REF!,"AAAAAH/e35g=",0)</f>
        <v>#REF!</v>
      </c>
      <c r="EX3" t="e">
        <f>IF(#REF!,"AAAAAH/e35k=",0)</f>
        <v>#REF!</v>
      </c>
      <c r="EY3" t="e">
        <f>IF(#REF!,"AAAAAH/e35o=",0)</f>
        <v>#REF!</v>
      </c>
      <c r="EZ3" t="e">
        <f>IF(#REF!,"AAAAAH/e35s=",0)</f>
        <v>#REF!</v>
      </c>
      <c r="FA3" t="e">
        <f>IF(#REF!,"AAAAAH/e35w=",0)</f>
        <v>#REF!</v>
      </c>
      <c r="FB3" t="e">
        <f>IF(#REF!,"AAAAAH/e350=",0)</f>
        <v>#REF!</v>
      </c>
      <c r="FC3" t="e">
        <f>IF(#REF!,"AAAAAH/e354=",0)</f>
        <v>#REF!</v>
      </c>
      <c r="FD3" t="e">
        <f>IF(#REF!,"AAAAAH/e358=",0)</f>
        <v>#REF!</v>
      </c>
      <c r="FE3" t="e">
        <f>IF(#REF!,"AAAAAH/e36A=",0)</f>
        <v>#REF!</v>
      </c>
      <c r="FF3" t="e">
        <f>IF(#REF!,"AAAAAH/e36E=",0)</f>
        <v>#REF!</v>
      </c>
      <c r="FG3" t="e">
        <f>IF(#REF!,"AAAAAH/e36I=",0)</f>
        <v>#REF!</v>
      </c>
      <c r="FH3" t="e">
        <f>IF(#REF!,"AAAAAH/e36M=",0)</f>
        <v>#REF!</v>
      </c>
      <c r="FI3" t="e">
        <f>IF(#REF!,"AAAAAH/e36Q=",0)</f>
        <v>#REF!</v>
      </c>
      <c r="FJ3" t="e">
        <f>IF(#REF!,"AAAAAH/e36U=",0)</f>
        <v>#REF!</v>
      </c>
      <c r="FK3" t="e">
        <f>AND(#REF!,"AAAAAH/e36Y=")</f>
        <v>#REF!</v>
      </c>
      <c r="FL3" t="e">
        <f>AND(#REF!,"AAAAAH/e36c=")</f>
        <v>#REF!</v>
      </c>
      <c r="FM3" t="e">
        <f>AND(#REF!,"AAAAAH/e36g=")</f>
        <v>#REF!</v>
      </c>
      <c r="FN3" t="e">
        <f>AND(#REF!,"AAAAAH/e36k=")</f>
        <v>#REF!</v>
      </c>
      <c r="FO3" t="e">
        <f>AND(#REF!,"AAAAAH/e36o=")</f>
        <v>#REF!</v>
      </c>
      <c r="FP3" t="e">
        <f>AND(#REF!,"AAAAAH/e36s=")</f>
        <v>#REF!</v>
      </c>
      <c r="FQ3" t="e">
        <f>AND(#REF!,"AAAAAH/e36w=")</f>
        <v>#REF!</v>
      </c>
      <c r="FR3" t="e">
        <f>AND(#REF!,"AAAAAH/e360=")</f>
        <v>#REF!</v>
      </c>
      <c r="FS3" t="e">
        <f>AND(#REF!,"AAAAAH/e364=")</f>
        <v>#REF!</v>
      </c>
      <c r="FT3" t="e">
        <f>AND(#REF!,"AAAAAH/e368=")</f>
        <v>#REF!</v>
      </c>
      <c r="FU3" t="e">
        <f>AND(#REF!,"AAAAAH/e37A=")</f>
        <v>#REF!</v>
      </c>
      <c r="FV3" t="e">
        <f>IF(#REF!,"AAAAAH/e37E=",0)</f>
        <v>#REF!</v>
      </c>
      <c r="FW3" t="e">
        <f>AND(#REF!,"AAAAAH/e37I=")</f>
        <v>#REF!</v>
      </c>
      <c r="FX3" t="e">
        <f>AND(#REF!,"AAAAAH/e37M=")</f>
        <v>#REF!</v>
      </c>
      <c r="FY3" t="e">
        <f>AND(#REF!,"AAAAAH/e37Q=")</f>
        <v>#REF!</v>
      </c>
      <c r="FZ3" t="e">
        <f>AND(#REF!,"AAAAAH/e37U=")</f>
        <v>#REF!</v>
      </c>
      <c r="GA3" t="e">
        <f>AND(#REF!,"AAAAAH/e37Y=")</f>
        <v>#REF!</v>
      </c>
      <c r="GB3" t="e">
        <f>AND(#REF!,"AAAAAH/e37c=")</f>
        <v>#REF!</v>
      </c>
      <c r="GC3" t="e">
        <f>AND(#REF!,"AAAAAH/e37g=")</f>
        <v>#REF!</v>
      </c>
      <c r="GD3" t="e">
        <f>AND(#REF!,"AAAAAH/e37k=")</f>
        <v>#REF!</v>
      </c>
      <c r="GE3" t="e">
        <f>AND(#REF!,"AAAAAH/e37o=")</f>
        <v>#REF!</v>
      </c>
      <c r="GF3" t="e">
        <f>AND(#REF!,"AAAAAH/e37s=")</f>
        <v>#REF!</v>
      </c>
      <c r="GG3" t="e">
        <f>AND(#REF!,"AAAAAH/e37w=")</f>
        <v>#REF!</v>
      </c>
      <c r="GH3" t="e">
        <f>IF(#REF!,"AAAAAH/e370=",0)</f>
        <v>#REF!</v>
      </c>
      <c r="GI3" t="e">
        <f>AND(#REF!,"AAAAAH/e374=")</f>
        <v>#REF!</v>
      </c>
      <c r="GJ3" t="e">
        <f>AND(#REF!,"AAAAAH/e378=")</f>
        <v>#REF!</v>
      </c>
      <c r="GK3" t="e">
        <f>AND(#REF!,"AAAAAH/e38A=")</f>
        <v>#REF!</v>
      </c>
      <c r="GL3" t="e">
        <f>AND(#REF!,"AAAAAH/e38E=")</f>
        <v>#REF!</v>
      </c>
      <c r="GM3" t="e">
        <f>AND(#REF!,"AAAAAH/e38I=")</f>
        <v>#REF!</v>
      </c>
      <c r="GN3" t="e">
        <f>AND(#REF!,"AAAAAH/e38M=")</f>
        <v>#REF!</v>
      </c>
      <c r="GO3" t="e">
        <f>AND(#REF!,"AAAAAH/e38Q=")</f>
        <v>#REF!</v>
      </c>
      <c r="GP3" t="e">
        <f>AND(#REF!,"AAAAAH/e38U=")</f>
        <v>#REF!</v>
      </c>
      <c r="GQ3" t="e">
        <f>AND(#REF!,"AAAAAH/e38Y=")</f>
        <v>#REF!</v>
      </c>
      <c r="GR3" t="e">
        <f>AND(#REF!,"AAAAAH/e38c=")</f>
        <v>#REF!</v>
      </c>
      <c r="GS3" t="e">
        <f>AND(#REF!,"AAAAAH/e38g=")</f>
        <v>#REF!</v>
      </c>
      <c r="GT3" t="e">
        <f>IF(#REF!,"AAAAAH/e38k=",0)</f>
        <v>#REF!</v>
      </c>
      <c r="GU3" t="e">
        <f>AND(#REF!,"AAAAAH/e38o=")</f>
        <v>#REF!</v>
      </c>
      <c r="GV3" t="e">
        <f>AND(#REF!,"AAAAAH/e38s=")</f>
        <v>#REF!</v>
      </c>
      <c r="GW3" t="e">
        <f>AND(#REF!,"AAAAAH/e38w=")</f>
        <v>#REF!</v>
      </c>
      <c r="GX3" t="e">
        <f>AND(#REF!,"AAAAAH/e380=")</f>
        <v>#REF!</v>
      </c>
      <c r="GY3" t="e">
        <f>AND(#REF!,"AAAAAH/e384=")</f>
        <v>#REF!</v>
      </c>
      <c r="GZ3" t="e">
        <f>AND(#REF!,"AAAAAH/e388=")</f>
        <v>#REF!</v>
      </c>
      <c r="HA3" t="e">
        <f>AND(#REF!,"AAAAAH/e39A=")</f>
        <v>#REF!</v>
      </c>
      <c r="HB3" t="e">
        <f>AND(#REF!,"AAAAAH/e39E=")</f>
        <v>#REF!</v>
      </c>
      <c r="HC3" t="e">
        <f>AND(#REF!,"AAAAAH/e39I=")</f>
        <v>#REF!</v>
      </c>
      <c r="HD3" t="e">
        <f>AND(#REF!,"AAAAAH/e39M=")</f>
        <v>#REF!</v>
      </c>
      <c r="HE3" t="e">
        <f>AND(#REF!,"AAAAAH/e39Q=")</f>
        <v>#REF!</v>
      </c>
      <c r="HF3" t="e">
        <f>IF(#REF!,"AAAAAH/e39U=",0)</f>
        <v>#REF!</v>
      </c>
      <c r="HG3" t="e">
        <f>AND(#REF!,"AAAAAH/e39Y=")</f>
        <v>#REF!</v>
      </c>
      <c r="HH3" t="e">
        <f>AND(#REF!,"AAAAAH/e39c=")</f>
        <v>#REF!</v>
      </c>
      <c r="HI3" t="e">
        <f>AND(#REF!,"AAAAAH/e39g=")</f>
        <v>#REF!</v>
      </c>
      <c r="HJ3" t="e">
        <f>AND(#REF!,"AAAAAH/e39k=")</f>
        <v>#REF!</v>
      </c>
      <c r="HK3" t="e">
        <f>AND(#REF!,"AAAAAH/e39o=")</f>
        <v>#REF!</v>
      </c>
      <c r="HL3" t="e">
        <f>AND(#REF!,"AAAAAH/e39s=")</f>
        <v>#REF!</v>
      </c>
      <c r="HM3" t="e">
        <f>AND(#REF!,"AAAAAH/e39w=")</f>
        <v>#REF!</v>
      </c>
      <c r="HN3" t="e">
        <f>AND(#REF!,"AAAAAH/e390=")</f>
        <v>#REF!</v>
      </c>
      <c r="HO3" t="e">
        <f>AND(#REF!,"AAAAAH/e394=")</f>
        <v>#REF!</v>
      </c>
      <c r="HP3" t="e">
        <f>AND(#REF!,"AAAAAH/e398=")</f>
        <v>#REF!</v>
      </c>
      <c r="HQ3" t="e">
        <f>AND(#REF!,"AAAAAH/e3+A=")</f>
        <v>#REF!</v>
      </c>
      <c r="HR3" t="e">
        <f>IF(#REF!,"AAAAAH/e3+E=",0)</f>
        <v>#REF!</v>
      </c>
      <c r="HS3" t="e">
        <f>AND(#REF!,"AAAAAH/e3+I=")</f>
        <v>#REF!</v>
      </c>
      <c r="HT3" t="e">
        <f>AND(#REF!,"AAAAAH/e3+M=")</f>
        <v>#REF!</v>
      </c>
      <c r="HU3" t="e">
        <f>AND(#REF!,"AAAAAH/e3+Q=")</f>
        <v>#REF!</v>
      </c>
      <c r="HV3" t="e">
        <f>AND(#REF!,"AAAAAH/e3+U=")</f>
        <v>#REF!</v>
      </c>
      <c r="HW3" t="e">
        <f>AND(#REF!,"AAAAAH/e3+Y=")</f>
        <v>#REF!</v>
      </c>
      <c r="HX3" t="e">
        <f>AND(#REF!,"AAAAAH/e3+c=")</f>
        <v>#REF!</v>
      </c>
      <c r="HY3" t="e">
        <f>AND(#REF!,"AAAAAH/e3+g=")</f>
        <v>#REF!</v>
      </c>
      <c r="HZ3" t="e">
        <f>AND(#REF!,"AAAAAH/e3+k=")</f>
        <v>#REF!</v>
      </c>
      <c r="IA3" t="e">
        <f>AND(#REF!,"AAAAAH/e3+o=")</f>
        <v>#REF!</v>
      </c>
      <c r="IB3" t="e">
        <f>AND(#REF!,"AAAAAH/e3+s=")</f>
        <v>#REF!</v>
      </c>
      <c r="IC3" t="e">
        <f>AND(#REF!,"AAAAAH/e3+w=")</f>
        <v>#REF!</v>
      </c>
      <c r="ID3" t="e">
        <f>IF(#REF!,"AAAAAH/e3+0=",0)</f>
        <v>#REF!</v>
      </c>
      <c r="IE3" t="e">
        <f>AND(#REF!,"AAAAAH/e3+4=")</f>
        <v>#REF!</v>
      </c>
      <c r="IF3" t="e">
        <f>AND(#REF!,"AAAAAH/e3+8=")</f>
        <v>#REF!</v>
      </c>
      <c r="IG3" t="e">
        <f>AND(#REF!,"AAAAAH/e3/A=")</f>
        <v>#REF!</v>
      </c>
      <c r="IH3" t="e">
        <f>AND(#REF!,"AAAAAH/e3/E=")</f>
        <v>#REF!</v>
      </c>
      <c r="II3" t="e">
        <f>AND(#REF!,"AAAAAH/e3/I=")</f>
        <v>#REF!</v>
      </c>
      <c r="IJ3" t="e">
        <f>AND(#REF!,"AAAAAH/e3/M=")</f>
        <v>#REF!</v>
      </c>
      <c r="IK3" t="e">
        <f>AND(#REF!,"AAAAAH/e3/Q=")</f>
        <v>#REF!</v>
      </c>
      <c r="IL3" t="e">
        <f>AND(#REF!,"AAAAAH/e3/U=")</f>
        <v>#REF!</v>
      </c>
      <c r="IM3" t="e">
        <f>AND(#REF!,"AAAAAH/e3/Y=")</f>
        <v>#REF!</v>
      </c>
      <c r="IN3" t="e">
        <f>AND(#REF!,"AAAAAH/e3/c=")</f>
        <v>#REF!</v>
      </c>
      <c r="IO3" t="e">
        <f>AND(#REF!,"AAAAAH/e3/g=")</f>
        <v>#REF!</v>
      </c>
      <c r="IP3" t="e">
        <f>IF(#REF!,"AAAAAH/e3/k=",0)</f>
        <v>#REF!</v>
      </c>
      <c r="IQ3" t="e">
        <f>AND(#REF!,"AAAAAH/e3/o=")</f>
        <v>#REF!</v>
      </c>
      <c r="IR3" t="e">
        <f>AND(#REF!,"AAAAAH/e3/s=")</f>
        <v>#REF!</v>
      </c>
      <c r="IS3" t="e">
        <f>AND(#REF!,"AAAAAH/e3/w=")</f>
        <v>#REF!</v>
      </c>
      <c r="IT3" t="e">
        <f>AND(#REF!,"AAAAAH/e3/0=")</f>
        <v>#REF!</v>
      </c>
      <c r="IU3" t="e">
        <f>AND(#REF!,"AAAAAH/e3/4=")</f>
        <v>#REF!</v>
      </c>
      <c r="IV3" t="e">
        <f>AND(#REF!,"AAAAAH/e3/8=")</f>
        <v>#REF!</v>
      </c>
    </row>
    <row r="4" spans="1:256" ht="14.25">
      <c r="A4" t="e">
        <f>AND(#REF!,"AAAAAH/+/wA=")</f>
        <v>#REF!</v>
      </c>
      <c r="B4" t="e">
        <f>AND(#REF!,"AAAAAH/+/wE=")</f>
        <v>#REF!</v>
      </c>
      <c r="C4" t="e">
        <f>AND(#REF!,"AAAAAH/+/wI=")</f>
        <v>#REF!</v>
      </c>
      <c r="D4" t="e">
        <f>AND(#REF!,"AAAAAH/+/wM=")</f>
        <v>#REF!</v>
      </c>
      <c r="E4" t="e">
        <f>AND(#REF!,"AAAAAH/+/wQ=")</f>
        <v>#REF!</v>
      </c>
      <c r="F4" t="e">
        <f>IF(#REF!,"AAAAAH/+/wU=",0)</f>
        <v>#REF!</v>
      </c>
      <c r="G4" t="e">
        <f>AND(#REF!,"AAAAAH/+/wY=")</f>
        <v>#REF!</v>
      </c>
      <c r="H4" t="e">
        <f>AND(#REF!,"AAAAAH/+/wc=")</f>
        <v>#REF!</v>
      </c>
      <c r="I4" t="e">
        <f>AND(#REF!,"AAAAAH/+/wg=")</f>
        <v>#REF!</v>
      </c>
      <c r="J4" t="e">
        <f>AND(#REF!,"AAAAAH/+/wk=")</f>
        <v>#REF!</v>
      </c>
      <c r="K4" t="e">
        <f>AND(#REF!,"AAAAAH/+/wo=")</f>
        <v>#REF!</v>
      </c>
      <c r="L4" t="e">
        <f>AND(#REF!,"AAAAAH/+/ws=")</f>
        <v>#REF!</v>
      </c>
      <c r="M4" t="e">
        <f>AND(#REF!,"AAAAAH/+/ww=")</f>
        <v>#REF!</v>
      </c>
      <c r="N4" t="e">
        <f>AND(#REF!,"AAAAAH/+/w0=")</f>
        <v>#REF!</v>
      </c>
      <c r="O4" t="e">
        <f>AND(#REF!,"AAAAAH/+/w4=")</f>
        <v>#REF!</v>
      </c>
      <c r="P4" t="e">
        <f>AND(#REF!,"AAAAAH/+/w8=")</f>
        <v>#REF!</v>
      </c>
      <c r="Q4" t="e">
        <f>AND(#REF!,"AAAAAH/+/xA=")</f>
        <v>#REF!</v>
      </c>
      <c r="R4" t="e">
        <f>IF(#REF!,"AAAAAH/+/xE=",0)</f>
        <v>#REF!</v>
      </c>
      <c r="S4" t="e">
        <f>AND(#REF!,"AAAAAH/+/xI=")</f>
        <v>#REF!</v>
      </c>
      <c r="T4" t="e">
        <f>AND(#REF!,"AAAAAH/+/xM=")</f>
        <v>#REF!</v>
      </c>
      <c r="U4" t="e">
        <f>AND(#REF!,"AAAAAH/+/xQ=")</f>
        <v>#REF!</v>
      </c>
      <c r="V4" t="e">
        <f>AND(#REF!,"AAAAAH/+/xU=")</f>
        <v>#REF!</v>
      </c>
      <c r="W4" t="e">
        <f>AND(#REF!,"AAAAAH/+/xY=")</f>
        <v>#REF!</v>
      </c>
      <c r="X4" t="e">
        <f>AND(#REF!,"AAAAAH/+/xc=")</f>
        <v>#REF!</v>
      </c>
      <c r="Y4" t="e">
        <f>AND(#REF!,"AAAAAH/+/xg=")</f>
        <v>#REF!</v>
      </c>
      <c r="Z4" t="e">
        <f>AND(#REF!,"AAAAAH/+/xk=")</f>
        <v>#REF!</v>
      </c>
      <c r="AA4" t="e">
        <f>AND(#REF!,"AAAAAH/+/xo=")</f>
        <v>#REF!</v>
      </c>
      <c r="AB4" t="e">
        <f>AND(#REF!,"AAAAAH/+/xs=")</f>
        <v>#REF!</v>
      </c>
      <c r="AC4" t="e">
        <f>AND(#REF!,"AAAAAH/+/xw=")</f>
        <v>#REF!</v>
      </c>
      <c r="AD4" t="e">
        <f>IF(#REF!,"AAAAAH/+/x0=",0)</f>
        <v>#REF!</v>
      </c>
      <c r="AE4" t="e">
        <f>AND(#REF!,"AAAAAH/+/x4=")</f>
        <v>#REF!</v>
      </c>
      <c r="AF4" t="e">
        <f>AND(#REF!,"AAAAAH/+/x8=")</f>
        <v>#REF!</v>
      </c>
      <c r="AG4" t="e">
        <f>AND(#REF!,"AAAAAH/+/yA=")</f>
        <v>#REF!</v>
      </c>
      <c r="AH4" t="e">
        <f>AND(#REF!,"AAAAAH/+/yE=")</f>
        <v>#REF!</v>
      </c>
      <c r="AI4" t="e">
        <f>AND(#REF!,"AAAAAH/+/yI=")</f>
        <v>#REF!</v>
      </c>
      <c r="AJ4" t="e">
        <f>AND(#REF!,"AAAAAH/+/yM=")</f>
        <v>#REF!</v>
      </c>
      <c r="AK4" t="e">
        <f>AND(#REF!,"AAAAAH/+/yQ=")</f>
        <v>#REF!</v>
      </c>
      <c r="AL4" t="e">
        <f>AND(#REF!,"AAAAAH/+/yU=")</f>
        <v>#REF!</v>
      </c>
      <c r="AM4" t="e">
        <f>AND(#REF!,"AAAAAH/+/yY=")</f>
        <v>#REF!</v>
      </c>
      <c r="AN4" t="e">
        <f>AND(#REF!,"AAAAAH/+/yc=")</f>
        <v>#REF!</v>
      </c>
      <c r="AO4" t="e">
        <f>AND(#REF!,"AAAAAH/+/yg=")</f>
        <v>#REF!</v>
      </c>
      <c r="AP4" t="e">
        <f>IF(#REF!,"AAAAAH/+/yk=",0)</f>
        <v>#REF!</v>
      </c>
      <c r="AQ4" t="e">
        <f>AND(#REF!,"AAAAAH/+/yo=")</f>
        <v>#REF!</v>
      </c>
      <c r="AR4" t="e">
        <f>AND(#REF!,"AAAAAH/+/ys=")</f>
        <v>#REF!</v>
      </c>
      <c r="AS4" t="e">
        <f>AND(#REF!,"AAAAAH/+/yw=")</f>
        <v>#REF!</v>
      </c>
      <c r="AT4" t="e">
        <f>AND(#REF!,"AAAAAH/+/y0=")</f>
        <v>#REF!</v>
      </c>
      <c r="AU4" t="e">
        <f>AND(#REF!,"AAAAAH/+/y4=")</f>
        <v>#REF!</v>
      </c>
      <c r="AV4" t="e">
        <f>AND(#REF!,"AAAAAH/+/y8=")</f>
        <v>#REF!</v>
      </c>
      <c r="AW4" t="e">
        <f>AND(#REF!,"AAAAAH/+/zA=")</f>
        <v>#REF!</v>
      </c>
      <c r="AX4" t="e">
        <f>AND(#REF!,"AAAAAH/+/zE=")</f>
        <v>#REF!</v>
      </c>
      <c r="AY4" t="e">
        <f>AND(#REF!,"AAAAAH/+/zI=")</f>
        <v>#REF!</v>
      </c>
      <c r="AZ4" t="e">
        <f>AND(#REF!,"AAAAAH/+/zM=")</f>
        <v>#REF!</v>
      </c>
      <c r="BA4" t="e">
        <f>AND(#REF!,"AAAAAH/+/zQ=")</f>
        <v>#REF!</v>
      </c>
      <c r="BB4" t="e">
        <f>IF(#REF!,"AAAAAH/+/zU=",0)</f>
        <v>#REF!</v>
      </c>
      <c r="BC4" t="e">
        <f>AND(#REF!,"AAAAAH/+/zY=")</f>
        <v>#REF!</v>
      </c>
      <c r="BD4" t="e">
        <f>AND(#REF!,"AAAAAH/+/zc=")</f>
        <v>#REF!</v>
      </c>
      <c r="BE4" t="e">
        <f>AND(#REF!,"AAAAAH/+/zg=")</f>
        <v>#REF!</v>
      </c>
      <c r="BF4" t="e">
        <f>AND(#REF!,"AAAAAH/+/zk=")</f>
        <v>#REF!</v>
      </c>
      <c r="BG4" t="e">
        <f>AND(#REF!,"AAAAAH/+/zo=")</f>
        <v>#REF!</v>
      </c>
      <c r="BH4" t="e">
        <f>AND(#REF!,"AAAAAH/+/zs=")</f>
        <v>#REF!</v>
      </c>
      <c r="BI4" t="e">
        <f>AND(#REF!,"AAAAAH/+/zw=")</f>
        <v>#REF!</v>
      </c>
      <c r="BJ4" t="e">
        <f>AND(#REF!,"AAAAAH/+/z0=")</f>
        <v>#REF!</v>
      </c>
      <c r="BK4" t="e">
        <f>AND(#REF!,"AAAAAH/+/z4=")</f>
        <v>#REF!</v>
      </c>
      <c r="BL4" t="e">
        <f>AND(#REF!,"AAAAAH/+/z8=")</f>
        <v>#REF!</v>
      </c>
      <c r="BM4" t="e">
        <f>AND(#REF!,"AAAAAH/+/0A=")</f>
        <v>#REF!</v>
      </c>
      <c r="BN4" t="e">
        <f>IF(#REF!,"AAAAAH/+/0E=",0)</f>
        <v>#REF!</v>
      </c>
      <c r="BO4" t="e">
        <f>AND(#REF!,"AAAAAH/+/0I=")</f>
        <v>#REF!</v>
      </c>
      <c r="BP4" t="e">
        <f>AND(#REF!,"AAAAAH/+/0M=")</f>
        <v>#REF!</v>
      </c>
      <c r="BQ4" t="e">
        <f>AND(#REF!,"AAAAAH/+/0Q=")</f>
        <v>#REF!</v>
      </c>
      <c r="BR4" t="e">
        <f>AND(#REF!,"AAAAAH/+/0U=")</f>
        <v>#REF!</v>
      </c>
      <c r="BS4" t="e">
        <f>AND(#REF!,"AAAAAH/+/0Y=")</f>
        <v>#REF!</v>
      </c>
      <c r="BT4" t="e">
        <f>AND(#REF!,"AAAAAH/+/0c=")</f>
        <v>#REF!</v>
      </c>
      <c r="BU4" t="e">
        <f>AND(#REF!,"AAAAAH/+/0g=")</f>
        <v>#REF!</v>
      </c>
      <c r="BV4" t="e">
        <f>AND(#REF!,"AAAAAH/+/0k=")</f>
        <v>#REF!</v>
      </c>
      <c r="BW4" t="e">
        <f>AND(#REF!,"AAAAAH/+/0o=")</f>
        <v>#REF!</v>
      </c>
      <c r="BX4" t="e">
        <f>AND(#REF!,"AAAAAH/+/0s=")</f>
        <v>#REF!</v>
      </c>
      <c r="BY4" t="e">
        <f>AND(#REF!,"AAAAAH/+/0w=")</f>
        <v>#REF!</v>
      </c>
      <c r="BZ4" t="e">
        <f>IF(#REF!,"AAAAAH/+/00=",0)</f>
        <v>#REF!</v>
      </c>
      <c r="CA4" t="e">
        <f>AND(#REF!,"AAAAAH/+/04=")</f>
        <v>#REF!</v>
      </c>
      <c r="CB4" t="e">
        <f>AND(#REF!,"AAAAAH/+/08=")</f>
        <v>#REF!</v>
      </c>
      <c r="CC4" t="e">
        <f>AND(#REF!,"AAAAAH/+/1A=")</f>
        <v>#REF!</v>
      </c>
      <c r="CD4" t="e">
        <f>AND(#REF!,"AAAAAH/+/1E=")</f>
        <v>#REF!</v>
      </c>
      <c r="CE4" t="e">
        <f>AND(#REF!,"AAAAAH/+/1I=")</f>
        <v>#REF!</v>
      </c>
      <c r="CF4" t="e">
        <f>AND(#REF!,"AAAAAH/+/1M=")</f>
        <v>#REF!</v>
      </c>
      <c r="CG4" t="e">
        <f>AND(#REF!,"AAAAAH/+/1Q=")</f>
        <v>#REF!</v>
      </c>
      <c r="CH4" t="e">
        <f>AND(#REF!,"AAAAAH/+/1U=")</f>
        <v>#REF!</v>
      </c>
      <c r="CI4" t="e">
        <f>AND(#REF!,"AAAAAH/+/1Y=")</f>
        <v>#REF!</v>
      </c>
      <c r="CJ4" t="e">
        <f>AND(#REF!,"AAAAAH/+/1c=")</f>
        <v>#REF!</v>
      </c>
      <c r="CK4" t="e">
        <f>AND(#REF!,"AAAAAH/+/1g=")</f>
        <v>#REF!</v>
      </c>
      <c r="CL4" t="e">
        <f>IF(#REF!,"AAAAAH/+/1k=",0)</f>
        <v>#REF!</v>
      </c>
      <c r="CM4" t="e">
        <f>AND(#REF!,"AAAAAH/+/1o=")</f>
        <v>#REF!</v>
      </c>
      <c r="CN4" t="e">
        <f>AND(#REF!,"AAAAAH/+/1s=")</f>
        <v>#REF!</v>
      </c>
      <c r="CO4" t="e">
        <f>AND(#REF!,"AAAAAH/+/1w=")</f>
        <v>#REF!</v>
      </c>
      <c r="CP4" t="e">
        <f>AND(#REF!,"AAAAAH/+/10=")</f>
        <v>#REF!</v>
      </c>
      <c r="CQ4" t="e">
        <f>AND(#REF!,"AAAAAH/+/14=")</f>
        <v>#REF!</v>
      </c>
      <c r="CR4" t="e">
        <f>AND(#REF!,"AAAAAH/+/18=")</f>
        <v>#REF!</v>
      </c>
      <c r="CS4" t="e">
        <f>AND(#REF!,"AAAAAH/+/2A=")</f>
        <v>#REF!</v>
      </c>
      <c r="CT4" t="e">
        <f>AND(#REF!,"AAAAAH/+/2E=")</f>
        <v>#REF!</v>
      </c>
      <c r="CU4" t="e">
        <f>AND(#REF!,"AAAAAH/+/2I=")</f>
        <v>#REF!</v>
      </c>
      <c r="CV4" t="e">
        <f>AND(#REF!,"AAAAAH/+/2M=")</f>
        <v>#REF!</v>
      </c>
      <c r="CW4" t="e">
        <f>AND(#REF!,"AAAAAH/+/2Q=")</f>
        <v>#REF!</v>
      </c>
      <c r="CX4" t="e">
        <f>IF(#REF!,"AAAAAH/+/2U=",0)</f>
        <v>#REF!</v>
      </c>
      <c r="CY4" t="e">
        <f>AND(#REF!,"AAAAAH/+/2Y=")</f>
        <v>#REF!</v>
      </c>
      <c r="CZ4" t="e">
        <f>AND(#REF!,"AAAAAH/+/2c=")</f>
        <v>#REF!</v>
      </c>
      <c r="DA4" t="e">
        <f>AND(#REF!,"AAAAAH/+/2g=")</f>
        <v>#REF!</v>
      </c>
      <c r="DB4" t="e">
        <f>AND(#REF!,"AAAAAH/+/2k=")</f>
        <v>#REF!</v>
      </c>
      <c r="DC4" t="e">
        <f>AND(#REF!,"AAAAAH/+/2o=")</f>
        <v>#REF!</v>
      </c>
      <c r="DD4" t="e">
        <f>AND(#REF!,"AAAAAH/+/2s=")</f>
        <v>#REF!</v>
      </c>
      <c r="DE4" t="e">
        <f>AND(#REF!,"AAAAAH/+/2w=")</f>
        <v>#REF!</v>
      </c>
      <c r="DF4" t="e">
        <f>AND(#REF!,"AAAAAH/+/20=")</f>
        <v>#REF!</v>
      </c>
      <c r="DG4" t="e">
        <f>AND(#REF!,"AAAAAH/+/24=")</f>
        <v>#REF!</v>
      </c>
      <c r="DH4" t="e">
        <f>AND(#REF!,"AAAAAH/+/28=")</f>
        <v>#REF!</v>
      </c>
      <c r="DI4" t="e">
        <f>AND(#REF!,"AAAAAH/+/3A=")</f>
        <v>#REF!</v>
      </c>
      <c r="DJ4" t="e">
        <f>IF(#REF!,"AAAAAH/+/3E=",0)</f>
        <v>#REF!</v>
      </c>
      <c r="DK4" t="e">
        <f>AND(#REF!,"AAAAAH/+/3I=")</f>
        <v>#REF!</v>
      </c>
      <c r="DL4" t="e">
        <f>AND(#REF!,"AAAAAH/+/3M=")</f>
        <v>#REF!</v>
      </c>
      <c r="DM4" t="e">
        <f>AND(#REF!,"AAAAAH/+/3Q=")</f>
        <v>#REF!</v>
      </c>
      <c r="DN4" t="e">
        <f>AND(#REF!,"AAAAAH/+/3U=")</f>
        <v>#REF!</v>
      </c>
      <c r="DO4" t="e">
        <f>AND(#REF!,"AAAAAH/+/3Y=")</f>
        <v>#REF!</v>
      </c>
      <c r="DP4" t="e">
        <f>AND(#REF!,"AAAAAH/+/3c=")</f>
        <v>#REF!</v>
      </c>
      <c r="DQ4" t="e">
        <f>AND(#REF!,"AAAAAH/+/3g=")</f>
        <v>#REF!</v>
      </c>
      <c r="DR4" t="e">
        <f>AND(#REF!,"AAAAAH/+/3k=")</f>
        <v>#REF!</v>
      </c>
      <c r="DS4" t="e">
        <f>AND(#REF!,"AAAAAH/+/3o=")</f>
        <v>#REF!</v>
      </c>
      <c r="DT4" t="e">
        <f>AND(#REF!,"AAAAAH/+/3s=")</f>
        <v>#REF!</v>
      </c>
      <c r="DU4" t="e">
        <f>AND(#REF!,"AAAAAH/+/3w=")</f>
        <v>#REF!</v>
      </c>
      <c r="DV4" t="e">
        <f>IF(#REF!,"AAAAAH/+/30=",0)</f>
        <v>#REF!</v>
      </c>
      <c r="DW4" t="e">
        <f>AND(#REF!,"AAAAAH/+/34=")</f>
        <v>#REF!</v>
      </c>
      <c r="DX4" t="e">
        <f>AND(#REF!,"AAAAAH/+/38=")</f>
        <v>#REF!</v>
      </c>
      <c r="DY4" t="e">
        <f>AND(#REF!,"AAAAAH/+/4A=")</f>
        <v>#REF!</v>
      </c>
      <c r="DZ4" t="e">
        <f>AND(#REF!,"AAAAAH/+/4E=")</f>
        <v>#REF!</v>
      </c>
      <c r="EA4" t="e">
        <f>AND(#REF!,"AAAAAH/+/4I=")</f>
        <v>#REF!</v>
      </c>
      <c r="EB4" t="e">
        <f>AND(#REF!,"AAAAAH/+/4M=")</f>
        <v>#REF!</v>
      </c>
      <c r="EC4" t="e">
        <f>AND(#REF!,"AAAAAH/+/4Q=")</f>
        <v>#REF!</v>
      </c>
      <c r="ED4" t="e">
        <f>AND(#REF!,"AAAAAH/+/4U=")</f>
        <v>#REF!</v>
      </c>
      <c r="EE4" t="e">
        <f>AND(#REF!,"AAAAAH/+/4Y=")</f>
        <v>#REF!</v>
      </c>
      <c r="EF4" t="e">
        <f>AND(#REF!,"AAAAAH/+/4c=")</f>
        <v>#REF!</v>
      </c>
      <c r="EG4" t="e">
        <f>AND(#REF!,"AAAAAH/+/4g=")</f>
        <v>#REF!</v>
      </c>
      <c r="EH4" t="e">
        <f>IF(#REF!,"AAAAAH/+/4k=",0)</f>
        <v>#REF!</v>
      </c>
      <c r="EI4" t="e">
        <f>AND(#REF!,"AAAAAH/+/4o=")</f>
        <v>#REF!</v>
      </c>
      <c r="EJ4" t="e">
        <f>AND(#REF!,"AAAAAH/+/4s=")</f>
        <v>#REF!</v>
      </c>
      <c r="EK4" t="e">
        <f>AND(#REF!,"AAAAAH/+/4w=")</f>
        <v>#REF!</v>
      </c>
      <c r="EL4" t="e">
        <f>AND(#REF!,"AAAAAH/+/40=")</f>
        <v>#REF!</v>
      </c>
      <c r="EM4" t="e">
        <f>AND(#REF!,"AAAAAH/+/44=")</f>
        <v>#REF!</v>
      </c>
      <c r="EN4" t="e">
        <f>AND(#REF!,"AAAAAH/+/48=")</f>
        <v>#REF!</v>
      </c>
      <c r="EO4" t="e">
        <f>AND(#REF!,"AAAAAH/+/5A=")</f>
        <v>#REF!</v>
      </c>
      <c r="EP4" t="e">
        <f>AND(#REF!,"AAAAAH/+/5E=")</f>
        <v>#REF!</v>
      </c>
      <c r="EQ4" t="e">
        <f>AND(#REF!,"AAAAAH/+/5I=")</f>
        <v>#REF!</v>
      </c>
      <c r="ER4" t="e">
        <f>AND(#REF!,"AAAAAH/+/5M=")</f>
        <v>#REF!</v>
      </c>
      <c r="ES4" t="e">
        <f>AND(#REF!,"AAAAAH/+/5Q=")</f>
        <v>#REF!</v>
      </c>
      <c r="ET4" t="e">
        <f>IF(#REF!,"AAAAAH/+/5U=",0)</f>
        <v>#REF!</v>
      </c>
      <c r="EU4" t="e">
        <f>AND(#REF!,"AAAAAH/+/5Y=")</f>
        <v>#REF!</v>
      </c>
      <c r="EV4" t="e">
        <f>AND(#REF!,"AAAAAH/+/5c=")</f>
        <v>#REF!</v>
      </c>
      <c r="EW4" t="e">
        <f>AND(#REF!,"AAAAAH/+/5g=")</f>
        <v>#REF!</v>
      </c>
      <c r="EX4" t="e">
        <f>AND(#REF!,"AAAAAH/+/5k=")</f>
        <v>#REF!</v>
      </c>
      <c r="EY4" t="e">
        <f>AND(#REF!,"AAAAAH/+/5o=")</f>
        <v>#REF!</v>
      </c>
      <c r="EZ4" t="e">
        <f>AND(#REF!,"AAAAAH/+/5s=")</f>
        <v>#REF!</v>
      </c>
      <c r="FA4" t="e">
        <f>AND(#REF!,"AAAAAH/+/5w=")</f>
        <v>#REF!</v>
      </c>
      <c r="FB4" t="e">
        <f>AND(#REF!,"AAAAAH/+/50=")</f>
        <v>#REF!</v>
      </c>
      <c r="FC4" t="e">
        <f>AND(#REF!,"AAAAAH/+/54=")</f>
        <v>#REF!</v>
      </c>
      <c r="FD4" t="e">
        <f>AND(#REF!,"AAAAAH/+/58=")</f>
        <v>#REF!</v>
      </c>
      <c r="FE4" t="e">
        <f>AND(#REF!,"AAAAAH/+/6A=")</f>
        <v>#REF!</v>
      </c>
      <c r="FF4" t="e">
        <f>IF(#REF!,"AAAAAH/+/6E=",0)</f>
        <v>#REF!</v>
      </c>
      <c r="FG4" t="e">
        <f>AND(#REF!,"AAAAAH/+/6I=")</f>
        <v>#REF!</v>
      </c>
      <c r="FH4" t="e">
        <f>AND(#REF!,"AAAAAH/+/6M=")</f>
        <v>#REF!</v>
      </c>
      <c r="FI4" t="e">
        <f>AND(#REF!,"AAAAAH/+/6Q=")</f>
        <v>#REF!</v>
      </c>
      <c r="FJ4" t="e">
        <f>AND(#REF!,"AAAAAH/+/6U=")</f>
        <v>#REF!</v>
      </c>
      <c r="FK4" t="e">
        <f>AND(#REF!,"AAAAAH/+/6Y=")</f>
        <v>#REF!</v>
      </c>
      <c r="FL4" t="e">
        <f>AND(#REF!,"AAAAAH/+/6c=")</f>
        <v>#REF!</v>
      </c>
      <c r="FM4" t="e">
        <f>AND(#REF!,"AAAAAH/+/6g=")</f>
        <v>#REF!</v>
      </c>
      <c r="FN4" t="e">
        <f>AND(#REF!,"AAAAAH/+/6k=")</f>
        <v>#REF!</v>
      </c>
      <c r="FO4" t="e">
        <f>AND(#REF!,"AAAAAH/+/6o=")</f>
        <v>#REF!</v>
      </c>
      <c r="FP4" t="e">
        <f>AND(#REF!,"AAAAAH/+/6s=")</f>
        <v>#REF!</v>
      </c>
      <c r="FQ4" t="e">
        <f>AND(#REF!,"AAAAAH/+/6w=")</f>
        <v>#REF!</v>
      </c>
      <c r="FR4" t="e">
        <f>IF(#REF!,"AAAAAH/+/60=",0)</f>
        <v>#REF!</v>
      </c>
      <c r="FS4" t="e">
        <f>AND(#REF!,"AAAAAH/+/64=")</f>
        <v>#REF!</v>
      </c>
      <c r="FT4" t="e">
        <f>AND(#REF!,"AAAAAH/+/68=")</f>
        <v>#REF!</v>
      </c>
      <c r="FU4" t="e">
        <f>AND(#REF!,"AAAAAH/+/7A=")</f>
        <v>#REF!</v>
      </c>
      <c r="FV4" t="e">
        <f>AND(#REF!,"AAAAAH/+/7E=")</f>
        <v>#REF!</v>
      </c>
      <c r="FW4" t="e">
        <f>AND(#REF!,"AAAAAH/+/7I=")</f>
        <v>#REF!</v>
      </c>
      <c r="FX4" t="e">
        <f>AND(#REF!,"AAAAAH/+/7M=")</f>
        <v>#REF!</v>
      </c>
      <c r="FY4" t="e">
        <f>AND(#REF!,"AAAAAH/+/7Q=")</f>
        <v>#REF!</v>
      </c>
      <c r="FZ4" t="e">
        <f>AND(#REF!,"AAAAAH/+/7U=")</f>
        <v>#REF!</v>
      </c>
      <c r="GA4" t="e">
        <f>AND(#REF!,"AAAAAH/+/7Y=")</f>
        <v>#REF!</v>
      </c>
      <c r="GB4" t="e">
        <f>AND(#REF!,"AAAAAH/+/7c=")</f>
        <v>#REF!</v>
      </c>
      <c r="GC4" t="e">
        <f>AND(#REF!,"AAAAAH/+/7g=")</f>
        <v>#REF!</v>
      </c>
      <c r="GD4" t="e">
        <f>IF(#REF!,"AAAAAH/+/7k=",0)</f>
        <v>#REF!</v>
      </c>
      <c r="GE4" t="e">
        <f>AND(#REF!,"AAAAAH/+/7o=")</f>
        <v>#REF!</v>
      </c>
      <c r="GF4" t="e">
        <f>AND(#REF!,"AAAAAH/+/7s=")</f>
        <v>#REF!</v>
      </c>
      <c r="GG4" t="e">
        <f>AND(#REF!,"AAAAAH/+/7w=")</f>
        <v>#REF!</v>
      </c>
      <c r="GH4" t="e">
        <f>AND(#REF!,"AAAAAH/+/70=")</f>
        <v>#REF!</v>
      </c>
      <c r="GI4" t="e">
        <f>AND(#REF!,"AAAAAH/+/74=")</f>
        <v>#REF!</v>
      </c>
      <c r="GJ4" t="e">
        <f>AND(#REF!,"AAAAAH/+/78=")</f>
        <v>#REF!</v>
      </c>
      <c r="GK4" t="e">
        <f>AND(#REF!,"AAAAAH/+/8A=")</f>
        <v>#REF!</v>
      </c>
      <c r="GL4" t="e">
        <f>AND(#REF!,"AAAAAH/+/8E=")</f>
        <v>#REF!</v>
      </c>
      <c r="GM4" t="e">
        <f>AND(#REF!,"AAAAAH/+/8I=")</f>
        <v>#REF!</v>
      </c>
      <c r="GN4" t="e">
        <f>AND(#REF!,"AAAAAH/+/8M=")</f>
        <v>#REF!</v>
      </c>
      <c r="GO4" t="e">
        <f>AND(#REF!,"AAAAAH/+/8Q=")</f>
        <v>#REF!</v>
      </c>
      <c r="GP4" t="e">
        <f>IF(#REF!,"AAAAAH/+/8U=",0)</f>
        <v>#REF!</v>
      </c>
      <c r="GQ4" t="e">
        <f>AND(#REF!,"AAAAAH/+/8Y=")</f>
        <v>#REF!</v>
      </c>
      <c r="GR4" t="e">
        <f>AND(#REF!,"AAAAAH/+/8c=")</f>
        <v>#REF!</v>
      </c>
      <c r="GS4" t="e">
        <f>AND(#REF!,"AAAAAH/+/8g=")</f>
        <v>#REF!</v>
      </c>
      <c r="GT4" t="e">
        <f>AND(#REF!,"AAAAAH/+/8k=")</f>
        <v>#REF!</v>
      </c>
      <c r="GU4" t="e">
        <f>AND(#REF!,"AAAAAH/+/8o=")</f>
        <v>#REF!</v>
      </c>
      <c r="GV4" t="e">
        <f>AND(#REF!,"AAAAAH/+/8s=")</f>
        <v>#REF!</v>
      </c>
      <c r="GW4" t="e">
        <f>AND(#REF!,"AAAAAH/+/8w=")</f>
        <v>#REF!</v>
      </c>
      <c r="GX4" t="e">
        <f>AND(#REF!,"AAAAAH/+/80=")</f>
        <v>#REF!</v>
      </c>
      <c r="GY4" t="e">
        <f>AND(#REF!,"AAAAAH/+/84=")</f>
        <v>#REF!</v>
      </c>
      <c r="GZ4" t="e">
        <f>AND(#REF!,"AAAAAH/+/88=")</f>
        <v>#REF!</v>
      </c>
      <c r="HA4" t="e">
        <f>AND(#REF!,"AAAAAH/+/9A=")</f>
        <v>#REF!</v>
      </c>
      <c r="HB4" t="e">
        <f>IF(#REF!,"AAAAAH/+/9E=",0)</f>
        <v>#REF!</v>
      </c>
      <c r="HC4" t="e">
        <f>AND(#REF!,"AAAAAH/+/9I=")</f>
        <v>#REF!</v>
      </c>
      <c r="HD4" t="e">
        <f>AND(#REF!,"AAAAAH/+/9M=")</f>
        <v>#REF!</v>
      </c>
      <c r="HE4" t="e">
        <f>AND(#REF!,"AAAAAH/+/9Q=")</f>
        <v>#REF!</v>
      </c>
      <c r="HF4" t="e">
        <f>AND(#REF!,"AAAAAH/+/9U=")</f>
        <v>#REF!</v>
      </c>
      <c r="HG4" t="e">
        <f>AND(#REF!,"AAAAAH/+/9Y=")</f>
        <v>#REF!</v>
      </c>
      <c r="HH4" t="e">
        <f>AND(#REF!,"AAAAAH/+/9c=")</f>
        <v>#REF!</v>
      </c>
      <c r="HI4" t="e">
        <f>AND(#REF!,"AAAAAH/+/9g=")</f>
        <v>#REF!</v>
      </c>
      <c r="HJ4" t="e">
        <f>AND(#REF!,"AAAAAH/+/9k=")</f>
        <v>#REF!</v>
      </c>
      <c r="HK4" t="e">
        <f>AND(#REF!,"AAAAAH/+/9o=")</f>
        <v>#REF!</v>
      </c>
      <c r="HL4" t="e">
        <f>AND(#REF!,"AAAAAH/+/9s=")</f>
        <v>#REF!</v>
      </c>
      <c r="HM4" t="e">
        <f>AND(#REF!,"AAAAAH/+/9w=")</f>
        <v>#REF!</v>
      </c>
      <c r="HN4" t="e">
        <f>IF(#REF!,"AAAAAH/+/90=",0)</f>
        <v>#REF!</v>
      </c>
      <c r="HO4" t="e">
        <f>AND(#REF!,"AAAAAH/+/94=")</f>
        <v>#REF!</v>
      </c>
      <c r="HP4" t="e">
        <f>AND(#REF!,"AAAAAH/+/98=")</f>
        <v>#REF!</v>
      </c>
      <c r="HQ4" t="e">
        <f>AND(#REF!,"AAAAAH/+/+A=")</f>
        <v>#REF!</v>
      </c>
      <c r="HR4" t="e">
        <f>AND(#REF!,"AAAAAH/+/+E=")</f>
        <v>#REF!</v>
      </c>
      <c r="HS4" t="e">
        <f>AND(#REF!,"AAAAAH/+/+I=")</f>
        <v>#REF!</v>
      </c>
      <c r="HT4" t="e">
        <f>AND(#REF!,"AAAAAH/+/+M=")</f>
        <v>#REF!</v>
      </c>
      <c r="HU4" t="e">
        <f>AND(#REF!,"AAAAAH/+/+Q=")</f>
        <v>#REF!</v>
      </c>
      <c r="HV4" t="e">
        <f>AND(#REF!,"AAAAAH/+/+U=")</f>
        <v>#REF!</v>
      </c>
      <c r="HW4" t="e">
        <f>AND(#REF!,"AAAAAH/+/+Y=")</f>
        <v>#REF!</v>
      </c>
      <c r="HX4" t="e">
        <f>AND(#REF!,"AAAAAH/+/+c=")</f>
        <v>#REF!</v>
      </c>
      <c r="HY4" t="e">
        <f>AND(#REF!,"AAAAAH/+/+g=")</f>
        <v>#REF!</v>
      </c>
      <c r="HZ4" t="e">
        <f>IF(#REF!,"AAAAAH/+/+k=",0)</f>
        <v>#REF!</v>
      </c>
      <c r="IA4" t="e">
        <f>AND(#REF!,"AAAAAH/+/+o=")</f>
        <v>#REF!</v>
      </c>
      <c r="IB4" t="e">
        <f>AND(#REF!,"AAAAAH/+/+s=")</f>
        <v>#REF!</v>
      </c>
      <c r="IC4" t="e">
        <f>AND(#REF!,"AAAAAH/+/+w=")</f>
        <v>#REF!</v>
      </c>
      <c r="ID4" t="e">
        <f>AND(#REF!,"AAAAAH/+/+0=")</f>
        <v>#REF!</v>
      </c>
      <c r="IE4" t="e">
        <f>AND(#REF!,"AAAAAH/+/+4=")</f>
        <v>#REF!</v>
      </c>
      <c r="IF4" t="e">
        <f>AND(#REF!,"AAAAAH/+/+8=")</f>
        <v>#REF!</v>
      </c>
      <c r="IG4" t="e">
        <f>AND(#REF!,"AAAAAH/+//A=")</f>
        <v>#REF!</v>
      </c>
      <c r="IH4" t="e">
        <f>AND(#REF!,"AAAAAH/+//E=")</f>
        <v>#REF!</v>
      </c>
      <c r="II4" t="e">
        <f>AND(#REF!,"AAAAAH/+//I=")</f>
        <v>#REF!</v>
      </c>
      <c r="IJ4" t="e">
        <f>AND(#REF!,"AAAAAH/+//M=")</f>
        <v>#REF!</v>
      </c>
      <c r="IK4" t="e">
        <f>AND(#REF!,"AAAAAH/+//Q=")</f>
        <v>#REF!</v>
      </c>
      <c r="IL4" t="e">
        <f>IF(#REF!,"AAAAAH/+//U=",0)</f>
        <v>#REF!</v>
      </c>
      <c r="IM4" t="e">
        <f>AND(#REF!,"AAAAAH/+//Y=")</f>
        <v>#REF!</v>
      </c>
      <c r="IN4" t="e">
        <f>AND(#REF!,"AAAAAH/+//c=")</f>
        <v>#REF!</v>
      </c>
      <c r="IO4" t="e">
        <f>AND(#REF!,"AAAAAH/+//g=")</f>
        <v>#REF!</v>
      </c>
      <c r="IP4" t="e">
        <f>AND(#REF!,"AAAAAH/+//k=")</f>
        <v>#REF!</v>
      </c>
      <c r="IQ4" t="e">
        <f>AND(#REF!,"AAAAAH/+//o=")</f>
        <v>#REF!</v>
      </c>
      <c r="IR4" t="e">
        <f>AND(#REF!,"AAAAAH/+//s=")</f>
        <v>#REF!</v>
      </c>
      <c r="IS4" t="e">
        <f>AND(#REF!,"AAAAAH/+//w=")</f>
        <v>#REF!</v>
      </c>
      <c r="IT4" t="e">
        <f>AND(#REF!,"AAAAAH/+//0=")</f>
        <v>#REF!</v>
      </c>
      <c r="IU4" t="e">
        <f>AND(#REF!,"AAAAAH/+//4=")</f>
        <v>#REF!</v>
      </c>
      <c r="IV4" t="e">
        <f>AND(#REF!,"AAAAAH/+//8=")</f>
        <v>#REF!</v>
      </c>
    </row>
    <row r="5" spans="1:256" ht="14.25">
      <c r="A5" t="e">
        <f>AND(#REF!,"AAAAAH/2vwA=")</f>
        <v>#REF!</v>
      </c>
      <c r="B5" t="e">
        <f>IF(#REF!,"AAAAAH/2vwE=",0)</f>
        <v>#REF!</v>
      </c>
      <c r="C5" t="e">
        <f>AND(#REF!,"AAAAAH/2vwI=")</f>
        <v>#REF!</v>
      </c>
      <c r="D5" t="e">
        <f>AND(#REF!,"AAAAAH/2vwM=")</f>
        <v>#REF!</v>
      </c>
      <c r="E5" t="e">
        <f>AND(#REF!,"AAAAAH/2vwQ=")</f>
        <v>#REF!</v>
      </c>
      <c r="F5" t="e">
        <f>AND(#REF!,"AAAAAH/2vwU=")</f>
        <v>#REF!</v>
      </c>
      <c r="G5" t="e">
        <f>AND(#REF!,"AAAAAH/2vwY=")</f>
        <v>#REF!</v>
      </c>
      <c r="H5" t="e">
        <f>AND(#REF!,"AAAAAH/2vwc=")</f>
        <v>#REF!</v>
      </c>
      <c r="I5" t="e">
        <f>AND(#REF!,"AAAAAH/2vwg=")</f>
        <v>#REF!</v>
      </c>
      <c r="J5" t="e">
        <f>AND(#REF!,"AAAAAH/2vwk=")</f>
        <v>#REF!</v>
      </c>
      <c r="K5" t="e">
        <f>AND(#REF!,"AAAAAH/2vwo=")</f>
        <v>#REF!</v>
      </c>
      <c r="L5" t="e">
        <f>AND(#REF!,"AAAAAH/2vws=")</f>
        <v>#REF!</v>
      </c>
      <c r="M5" t="e">
        <f>AND(#REF!,"AAAAAH/2vww=")</f>
        <v>#REF!</v>
      </c>
      <c r="N5" t="e">
        <f>IF(#REF!,"AAAAAH/2vw0=",0)</f>
        <v>#REF!</v>
      </c>
      <c r="O5" t="e">
        <f>AND(#REF!,"AAAAAH/2vw4=")</f>
        <v>#REF!</v>
      </c>
      <c r="P5" t="e">
        <f>AND(#REF!,"AAAAAH/2vw8=")</f>
        <v>#REF!</v>
      </c>
      <c r="Q5" t="e">
        <f>AND(#REF!,"AAAAAH/2vxA=")</f>
        <v>#REF!</v>
      </c>
      <c r="R5" t="e">
        <f>AND(#REF!,"AAAAAH/2vxE=")</f>
        <v>#REF!</v>
      </c>
      <c r="S5" t="e">
        <f>AND(#REF!,"AAAAAH/2vxI=")</f>
        <v>#REF!</v>
      </c>
      <c r="T5" t="e">
        <f>AND(#REF!,"AAAAAH/2vxM=")</f>
        <v>#REF!</v>
      </c>
      <c r="U5" t="e">
        <f>AND(#REF!,"AAAAAH/2vxQ=")</f>
        <v>#REF!</v>
      </c>
      <c r="V5" t="e">
        <f>AND(#REF!,"AAAAAH/2vxU=")</f>
        <v>#REF!</v>
      </c>
      <c r="W5" t="e">
        <f>AND(#REF!,"AAAAAH/2vxY=")</f>
        <v>#REF!</v>
      </c>
      <c r="X5" t="e">
        <f>AND(#REF!,"AAAAAH/2vxc=")</f>
        <v>#REF!</v>
      </c>
      <c r="Y5" t="e">
        <f>AND(#REF!,"AAAAAH/2vxg=")</f>
        <v>#REF!</v>
      </c>
      <c r="Z5" t="e">
        <f>IF(#REF!,"AAAAAH/2vxk=",0)</f>
        <v>#REF!</v>
      </c>
      <c r="AA5" t="e">
        <f>AND(#REF!,"AAAAAH/2vxo=")</f>
        <v>#REF!</v>
      </c>
      <c r="AB5" t="e">
        <f>AND(#REF!,"AAAAAH/2vxs=")</f>
        <v>#REF!</v>
      </c>
      <c r="AC5" t="e">
        <f>AND(#REF!,"AAAAAH/2vxw=")</f>
        <v>#REF!</v>
      </c>
      <c r="AD5" t="e">
        <f>AND(#REF!,"AAAAAH/2vx0=")</f>
        <v>#REF!</v>
      </c>
      <c r="AE5" t="e">
        <f>AND(#REF!,"AAAAAH/2vx4=")</f>
        <v>#REF!</v>
      </c>
      <c r="AF5" t="e">
        <f>AND(#REF!,"AAAAAH/2vx8=")</f>
        <v>#REF!</v>
      </c>
      <c r="AG5" t="e">
        <f>AND(#REF!,"AAAAAH/2vyA=")</f>
        <v>#REF!</v>
      </c>
      <c r="AH5" t="e">
        <f>AND(#REF!,"AAAAAH/2vyE=")</f>
        <v>#REF!</v>
      </c>
      <c r="AI5" t="e">
        <f>AND(#REF!,"AAAAAH/2vyI=")</f>
        <v>#REF!</v>
      </c>
      <c r="AJ5" t="e">
        <f>AND(#REF!,"AAAAAH/2vyM=")</f>
        <v>#REF!</v>
      </c>
      <c r="AK5" t="e">
        <f>AND(#REF!,"AAAAAH/2vyQ=")</f>
        <v>#REF!</v>
      </c>
      <c r="AL5" t="e">
        <f>IF(#REF!,"AAAAAH/2vyU=",0)</f>
        <v>#REF!</v>
      </c>
      <c r="AM5" t="e">
        <f>AND(#REF!,"AAAAAH/2vyY=")</f>
        <v>#REF!</v>
      </c>
      <c r="AN5" t="e">
        <f>AND(#REF!,"AAAAAH/2vyc=")</f>
        <v>#REF!</v>
      </c>
      <c r="AO5" t="e">
        <f>AND(#REF!,"AAAAAH/2vyg=")</f>
        <v>#REF!</v>
      </c>
      <c r="AP5" t="e">
        <f>AND(#REF!,"AAAAAH/2vyk=")</f>
        <v>#REF!</v>
      </c>
      <c r="AQ5" t="e">
        <f>AND(#REF!,"AAAAAH/2vyo=")</f>
        <v>#REF!</v>
      </c>
      <c r="AR5" t="e">
        <f>AND(#REF!,"AAAAAH/2vys=")</f>
        <v>#REF!</v>
      </c>
      <c r="AS5" t="e">
        <f>AND(#REF!,"AAAAAH/2vyw=")</f>
        <v>#REF!</v>
      </c>
      <c r="AT5" t="e">
        <f>AND(#REF!,"AAAAAH/2vy0=")</f>
        <v>#REF!</v>
      </c>
      <c r="AU5" t="e">
        <f>AND(#REF!,"AAAAAH/2vy4=")</f>
        <v>#REF!</v>
      </c>
      <c r="AV5" t="e">
        <f>AND(#REF!,"AAAAAH/2vy8=")</f>
        <v>#REF!</v>
      </c>
      <c r="AW5" t="e">
        <f>AND(#REF!,"AAAAAH/2vzA=")</f>
        <v>#REF!</v>
      </c>
      <c r="AX5" t="e">
        <f>IF(#REF!,"AAAAAH/2vzE=",0)</f>
        <v>#REF!</v>
      </c>
      <c r="AY5" t="e">
        <f>AND(#REF!,"AAAAAH/2vzI=")</f>
        <v>#REF!</v>
      </c>
      <c r="AZ5" t="e">
        <f>AND(#REF!,"AAAAAH/2vzM=")</f>
        <v>#REF!</v>
      </c>
      <c r="BA5" t="e">
        <f>AND(#REF!,"AAAAAH/2vzQ=")</f>
        <v>#REF!</v>
      </c>
      <c r="BB5" t="e">
        <f>AND(#REF!,"AAAAAH/2vzU=")</f>
        <v>#REF!</v>
      </c>
      <c r="BC5" t="e">
        <f>AND(#REF!,"AAAAAH/2vzY=")</f>
        <v>#REF!</v>
      </c>
      <c r="BD5" t="e">
        <f>AND(#REF!,"AAAAAH/2vzc=")</f>
        <v>#REF!</v>
      </c>
      <c r="BE5" t="e">
        <f>AND(#REF!,"AAAAAH/2vzg=")</f>
        <v>#REF!</v>
      </c>
      <c r="BF5" t="e">
        <f>AND(#REF!,"AAAAAH/2vzk=")</f>
        <v>#REF!</v>
      </c>
      <c r="BG5" t="e">
        <f>AND(#REF!,"AAAAAH/2vzo=")</f>
        <v>#REF!</v>
      </c>
      <c r="BH5" t="e">
        <f>AND(#REF!,"AAAAAH/2vzs=")</f>
        <v>#REF!</v>
      </c>
      <c r="BI5" t="e">
        <f>AND(#REF!,"AAAAAH/2vzw=")</f>
        <v>#REF!</v>
      </c>
      <c r="BJ5" t="e">
        <f>IF(#REF!,"AAAAAH/2vz0=",0)</f>
        <v>#REF!</v>
      </c>
      <c r="BK5" t="e">
        <f>AND(#REF!,"AAAAAH/2vz4=")</f>
        <v>#REF!</v>
      </c>
      <c r="BL5" t="e">
        <f>AND(#REF!,"AAAAAH/2vz8=")</f>
        <v>#REF!</v>
      </c>
      <c r="BM5" t="e">
        <f>AND(#REF!,"AAAAAH/2v0A=")</f>
        <v>#REF!</v>
      </c>
      <c r="BN5" t="e">
        <f>AND(#REF!,"AAAAAH/2v0E=")</f>
        <v>#REF!</v>
      </c>
      <c r="BO5" t="e">
        <f>AND(#REF!,"AAAAAH/2v0I=")</f>
        <v>#REF!</v>
      </c>
      <c r="BP5" t="e">
        <f>AND(#REF!,"AAAAAH/2v0M=")</f>
        <v>#REF!</v>
      </c>
      <c r="BQ5" t="e">
        <f>AND(#REF!,"AAAAAH/2v0Q=")</f>
        <v>#REF!</v>
      </c>
      <c r="BR5" t="e">
        <f>AND(#REF!,"AAAAAH/2v0U=")</f>
        <v>#REF!</v>
      </c>
      <c r="BS5" t="e">
        <f>AND(#REF!,"AAAAAH/2v0Y=")</f>
        <v>#REF!</v>
      </c>
      <c r="BT5" t="e">
        <f>AND(#REF!,"AAAAAH/2v0c=")</f>
        <v>#REF!</v>
      </c>
      <c r="BU5" t="e">
        <f>AND(#REF!,"AAAAAH/2v0g=")</f>
        <v>#REF!</v>
      </c>
      <c r="BV5" t="e">
        <f>IF(#REF!,"AAAAAH/2v0k=",0)</f>
        <v>#REF!</v>
      </c>
      <c r="BW5" t="e">
        <f>AND(#REF!,"AAAAAH/2v0o=")</f>
        <v>#REF!</v>
      </c>
      <c r="BX5" t="e">
        <f>AND(#REF!,"AAAAAH/2v0s=")</f>
        <v>#REF!</v>
      </c>
      <c r="BY5" t="e">
        <f>AND(#REF!,"AAAAAH/2v0w=")</f>
        <v>#REF!</v>
      </c>
      <c r="BZ5" t="e">
        <f>AND(#REF!,"AAAAAH/2v00=")</f>
        <v>#REF!</v>
      </c>
      <c r="CA5" t="e">
        <f>AND(#REF!,"AAAAAH/2v04=")</f>
        <v>#REF!</v>
      </c>
      <c r="CB5" t="e">
        <f>AND(#REF!,"AAAAAH/2v08=")</f>
        <v>#REF!</v>
      </c>
      <c r="CC5" t="e">
        <f>AND(#REF!,"AAAAAH/2v1A=")</f>
        <v>#REF!</v>
      </c>
      <c r="CD5" t="e">
        <f>AND(#REF!,"AAAAAH/2v1E=")</f>
        <v>#REF!</v>
      </c>
      <c r="CE5" t="e">
        <f>AND(#REF!,"AAAAAH/2v1I=")</f>
        <v>#REF!</v>
      </c>
      <c r="CF5" t="e">
        <f>AND(#REF!,"AAAAAH/2v1M=")</f>
        <v>#REF!</v>
      </c>
      <c r="CG5" t="e">
        <f>AND(#REF!,"AAAAAH/2v1Q=")</f>
        <v>#REF!</v>
      </c>
      <c r="CH5" t="e">
        <f>IF(#REF!,"AAAAAH/2v1U=",0)</f>
        <v>#REF!</v>
      </c>
      <c r="CI5" t="e">
        <f>AND(#REF!,"AAAAAH/2v1Y=")</f>
        <v>#REF!</v>
      </c>
      <c r="CJ5" t="e">
        <f>AND(#REF!,"AAAAAH/2v1c=")</f>
        <v>#REF!</v>
      </c>
      <c r="CK5" t="e">
        <f>AND(#REF!,"AAAAAH/2v1g=")</f>
        <v>#REF!</v>
      </c>
      <c r="CL5" t="e">
        <f>AND(#REF!,"AAAAAH/2v1k=")</f>
        <v>#REF!</v>
      </c>
      <c r="CM5" t="e">
        <f>AND(#REF!,"AAAAAH/2v1o=")</f>
        <v>#REF!</v>
      </c>
      <c r="CN5" t="e">
        <f>AND(#REF!,"AAAAAH/2v1s=")</f>
        <v>#REF!</v>
      </c>
      <c r="CO5" t="e">
        <f>AND(#REF!,"AAAAAH/2v1w=")</f>
        <v>#REF!</v>
      </c>
      <c r="CP5" t="e">
        <f>AND(#REF!,"AAAAAH/2v10=")</f>
        <v>#REF!</v>
      </c>
      <c r="CQ5" t="e">
        <f>AND(#REF!,"AAAAAH/2v14=")</f>
        <v>#REF!</v>
      </c>
      <c r="CR5" t="e">
        <f>AND(#REF!,"AAAAAH/2v18=")</f>
        <v>#REF!</v>
      </c>
      <c r="CS5" t="e">
        <f>AND(#REF!,"AAAAAH/2v2A=")</f>
        <v>#REF!</v>
      </c>
      <c r="CT5" t="e">
        <f>IF(#REF!,"AAAAAH/2v2E=",0)</f>
        <v>#REF!</v>
      </c>
      <c r="CU5" t="e">
        <f>AND(#REF!,"AAAAAH/2v2I=")</f>
        <v>#REF!</v>
      </c>
      <c r="CV5" t="e">
        <f>AND(#REF!,"AAAAAH/2v2M=")</f>
        <v>#REF!</v>
      </c>
      <c r="CW5" t="e">
        <f>AND(#REF!,"AAAAAH/2v2Q=")</f>
        <v>#REF!</v>
      </c>
      <c r="CX5" t="e">
        <f>AND(#REF!,"AAAAAH/2v2U=")</f>
        <v>#REF!</v>
      </c>
      <c r="CY5" t="e">
        <f>AND(#REF!,"AAAAAH/2v2Y=")</f>
        <v>#REF!</v>
      </c>
      <c r="CZ5" t="e">
        <f>AND(#REF!,"AAAAAH/2v2c=")</f>
        <v>#REF!</v>
      </c>
      <c r="DA5" t="e">
        <f>AND(#REF!,"AAAAAH/2v2g=")</f>
        <v>#REF!</v>
      </c>
      <c r="DB5" t="e">
        <f>AND(#REF!,"AAAAAH/2v2k=")</f>
        <v>#REF!</v>
      </c>
      <c r="DC5" t="e">
        <f>AND(#REF!,"AAAAAH/2v2o=")</f>
        <v>#REF!</v>
      </c>
      <c r="DD5" t="e">
        <f>AND(#REF!,"AAAAAH/2v2s=")</f>
        <v>#REF!</v>
      </c>
      <c r="DE5" t="e">
        <f>AND(#REF!,"AAAAAH/2v2w=")</f>
        <v>#REF!</v>
      </c>
      <c r="DF5" t="e">
        <f>IF(#REF!,"AAAAAH/2v20=",0)</f>
        <v>#REF!</v>
      </c>
      <c r="DG5" t="e">
        <f>AND(#REF!,"AAAAAH/2v24=")</f>
        <v>#REF!</v>
      </c>
      <c r="DH5" t="e">
        <f>AND(#REF!,"AAAAAH/2v28=")</f>
        <v>#REF!</v>
      </c>
      <c r="DI5" t="e">
        <f>AND(#REF!,"AAAAAH/2v3A=")</f>
        <v>#REF!</v>
      </c>
      <c r="DJ5" t="e">
        <f>AND(#REF!,"AAAAAH/2v3E=")</f>
        <v>#REF!</v>
      </c>
      <c r="DK5" t="e">
        <f>AND(#REF!,"AAAAAH/2v3I=")</f>
        <v>#REF!</v>
      </c>
      <c r="DL5" t="e">
        <f>AND(#REF!,"AAAAAH/2v3M=")</f>
        <v>#REF!</v>
      </c>
      <c r="DM5" t="e">
        <f>AND(#REF!,"AAAAAH/2v3Q=")</f>
        <v>#REF!</v>
      </c>
      <c r="DN5" t="e">
        <f>AND(#REF!,"AAAAAH/2v3U=")</f>
        <v>#REF!</v>
      </c>
      <c r="DO5" t="e">
        <f>AND(#REF!,"AAAAAH/2v3Y=")</f>
        <v>#REF!</v>
      </c>
      <c r="DP5" t="e">
        <f>AND(#REF!,"AAAAAH/2v3c=")</f>
        <v>#REF!</v>
      </c>
      <c r="DQ5" t="e">
        <f>AND(#REF!,"AAAAAH/2v3g=")</f>
        <v>#REF!</v>
      </c>
      <c r="DR5" t="e">
        <f>IF(#REF!,"AAAAAH/2v3k=",0)</f>
        <v>#REF!</v>
      </c>
      <c r="DS5" t="e">
        <f>AND(#REF!,"AAAAAH/2v3o=")</f>
        <v>#REF!</v>
      </c>
      <c r="DT5" t="e">
        <f>AND(#REF!,"AAAAAH/2v3s=")</f>
        <v>#REF!</v>
      </c>
      <c r="DU5" t="e">
        <f>AND(#REF!,"AAAAAH/2v3w=")</f>
        <v>#REF!</v>
      </c>
      <c r="DV5" t="e">
        <f>AND(#REF!,"AAAAAH/2v30=")</f>
        <v>#REF!</v>
      </c>
      <c r="DW5" t="e">
        <f>AND(#REF!,"AAAAAH/2v34=")</f>
        <v>#REF!</v>
      </c>
      <c r="DX5" t="e">
        <f>AND(#REF!,"AAAAAH/2v38=")</f>
        <v>#REF!</v>
      </c>
      <c r="DY5" t="e">
        <f>AND(#REF!,"AAAAAH/2v4A=")</f>
        <v>#REF!</v>
      </c>
      <c r="DZ5" t="e">
        <f>AND(#REF!,"AAAAAH/2v4E=")</f>
        <v>#REF!</v>
      </c>
      <c r="EA5" t="e">
        <f>AND(#REF!,"AAAAAH/2v4I=")</f>
        <v>#REF!</v>
      </c>
      <c r="EB5" t="e">
        <f>AND(#REF!,"AAAAAH/2v4M=")</f>
        <v>#REF!</v>
      </c>
      <c r="EC5" t="e">
        <f>AND(#REF!,"AAAAAH/2v4Q=")</f>
        <v>#REF!</v>
      </c>
      <c r="ED5" t="e">
        <f>IF(#REF!,"AAAAAH/2v4U=",0)</f>
        <v>#REF!</v>
      </c>
      <c r="EE5" t="e">
        <f>AND(#REF!,"AAAAAH/2v4Y=")</f>
        <v>#REF!</v>
      </c>
      <c r="EF5" t="e">
        <f>AND(#REF!,"AAAAAH/2v4c=")</f>
        <v>#REF!</v>
      </c>
      <c r="EG5" t="e">
        <f>AND(#REF!,"AAAAAH/2v4g=")</f>
        <v>#REF!</v>
      </c>
      <c r="EH5" t="e">
        <f>AND(#REF!,"AAAAAH/2v4k=")</f>
        <v>#REF!</v>
      </c>
      <c r="EI5" t="e">
        <f>AND(#REF!,"AAAAAH/2v4o=")</f>
        <v>#REF!</v>
      </c>
      <c r="EJ5" t="e">
        <f>AND(#REF!,"AAAAAH/2v4s=")</f>
        <v>#REF!</v>
      </c>
      <c r="EK5" t="e">
        <f>AND(#REF!,"AAAAAH/2v4w=")</f>
        <v>#REF!</v>
      </c>
      <c r="EL5" t="e">
        <f>AND(#REF!,"AAAAAH/2v40=")</f>
        <v>#REF!</v>
      </c>
      <c r="EM5" t="e">
        <f>AND(#REF!,"AAAAAH/2v44=")</f>
        <v>#REF!</v>
      </c>
      <c r="EN5" t="e">
        <f>AND(#REF!,"AAAAAH/2v48=")</f>
        <v>#REF!</v>
      </c>
      <c r="EO5" t="e">
        <f>AND(#REF!,"AAAAAH/2v5A=")</f>
        <v>#REF!</v>
      </c>
      <c r="EP5" t="e">
        <f>IF(#REF!,"AAAAAH/2v5E=",0)</f>
        <v>#REF!</v>
      </c>
      <c r="EQ5" t="e">
        <f>AND(#REF!,"AAAAAH/2v5I=")</f>
        <v>#REF!</v>
      </c>
      <c r="ER5" t="e">
        <f>AND(#REF!,"AAAAAH/2v5M=")</f>
        <v>#REF!</v>
      </c>
      <c r="ES5" t="e">
        <f>AND(#REF!,"AAAAAH/2v5Q=")</f>
        <v>#REF!</v>
      </c>
      <c r="ET5" t="e">
        <f>AND(#REF!,"AAAAAH/2v5U=")</f>
        <v>#REF!</v>
      </c>
      <c r="EU5" t="e">
        <f>AND(#REF!,"AAAAAH/2v5Y=")</f>
        <v>#REF!</v>
      </c>
      <c r="EV5" t="e">
        <f>AND(#REF!,"AAAAAH/2v5c=")</f>
        <v>#REF!</v>
      </c>
      <c r="EW5" t="e">
        <f>AND(#REF!,"AAAAAH/2v5g=")</f>
        <v>#REF!</v>
      </c>
      <c r="EX5" t="e">
        <f>IF(#REF!,"AAAAAH/2v5k=",0)</f>
        <v>#REF!</v>
      </c>
      <c r="EY5" t="e">
        <f>AND(#REF!,"AAAAAH/2v5o=")</f>
        <v>#REF!</v>
      </c>
      <c r="EZ5" t="e">
        <f>AND(#REF!,"AAAAAH/2v5s=")</f>
        <v>#REF!</v>
      </c>
      <c r="FA5" t="e">
        <f>AND(#REF!,"AAAAAH/2v5w=")</f>
        <v>#REF!</v>
      </c>
      <c r="FB5" t="e">
        <f>AND(#REF!,"AAAAAH/2v50=")</f>
        <v>#REF!</v>
      </c>
      <c r="FC5" t="e">
        <f>AND(#REF!,"AAAAAH/2v54=")</f>
        <v>#REF!</v>
      </c>
      <c r="FD5" t="e">
        <f>AND(#REF!,"AAAAAH/2v58=")</f>
        <v>#REF!</v>
      </c>
      <c r="FE5" t="e">
        <f>AND(#REF!,"AAAAAH/2v6A=")</f>
        <v>#REF!</v>
      </c>
      <c r="FF5" t="e">
        <f>IF(#REF!,"AAAAAH/2v6E=",0)</f>
        <v>#REF!</v>
      </c>
      <c r="FG5" t="e">
        <f>AND(#REF!,"AAAAAH/2v6I=")</f>
        <v>#REF!</v>
      </c>
      <c r="FH5" t="e">
        <f>AND(#REF!,"AAAAAH/2v6M=")</f>
        <v>#REF!</v>
      </c>
      <c r="FI5" t="e">
        <f>AND(#REF!,"AAAAAH/2v6Q=")</f>
        <v>#REF!</v>
      </c>
      <c r="FJ5" t="e">
        <f>AND(#REF!,"AAAAAH/2v6U=")</f>
        <v>#REF!</v>
      </c>
      <c r="FK5" t="e">
        <f>AND(#REF!,"AAAAAH/2v6Y=")</f>
        <v>#REF!</v>
      </c>
      <c r="FL5" t="e">
        <f>AND(#REF!,"AAAAAH/2v6c=")</f>
        <v>#REF!</v>
      </c>
      <c r="FM5" t="e">
        <f>AND(#REF!,"AAAAAH/2v6g=")</f>
        <v>#REF!</v>
      </c>
      <c r="FN5" t="e">
        <f>IF(#REF!,"AAAAAH/2v6k=",0)</f>
        <v>#REF!</v>
      </c>
      <c r="FO5" t="e">
        <f>AND(#REF!,"AAAAAH/2v6o=")</f>
        <v>#REF!</v>
      </c>
      <c r="FP5" t="e">
        <f>AND(#REF!,"AAAAAH/2v6s=")</f>
        <v>#REF!</v>
      </c>
      <c r="FQ5" t="e">
        <f>AND(#REF!,"AAAAAH/2v6w=")</f>
        <v>#REF!</v>
      </c>
      <c r="FR5" t="e">
        <f>AND(#REF!,"AAAAAH/2v60=")</f>
        <v>#REF!</v>
      </c>
      <c r="FS5" t="e">
        <f>AND(#REF!,"AAAAAH/2v64=")</f>
        <v>#REF!</v>
      </c>
      <c r="FT5" t="e">
        <f>AND(#REF!,"AAAAAH/2v68=")</f>
        <v>#REF!</v>
      </c>
      <c r="FU5" t="e">
        <f>AND(#REF!,"AAAAAH/2v7A=")</f>
        <v>#REF!</v>
      </c>
      <c r="FV5" t="e">
        <f>IF(#REF!,"AAAAAH/2v7E=",0)</f>
        <v>#REF!</v>
      </c>
      <c r="FW5" t="e">
        <f>AND(#REF!,"AAAAAH/2v7I=")</f>
        <v>#REF!</v>
      </c>
      <c r="FX5" t="e">
        <f>AND(#REF!,"AAAAAH/2v7M=")</f>
        <v>#REF!</v>
      </c>
      <c r="FY5" t="e">
        <f>AND(#REF!,"AAAAAH/2v7Q=")</f>
        <v>#REF!</v>
      </c>
      <c r="FZ5" t="e">
        <f>AND(#REF!,"AAAAAH/2v7U=")</f>
        <v>#REF!</v>
      </c>
      <c r="GA5" t="e">
        <f>AND(#REF!,"AAAAAH/2v7Y=")</f>
        <v>#REF!</v>
      </c>
      <c r="GB5" t="e">
        <f>AND(#REF!,"AAAAAH/2v7c=")</f>
        <v>#REF!</v>
      </c>
      <c r="GC5" t="e">
        <f>AND(#REF!,"AAAAAH/2v7g=")</f>
        <v>#REF!</v>
      </c>
      <c r="GD5" t="e">
        <f>IF(#REF!,"AAAAAH/2v7k=",0)</f>
        <v>#REF!</v>
      </c>
      <c r="GE5" t="e">
        <f>AND(#REF!,"AAAAAH/2v7o=")</f>
        <v>#REF!</v>
      </c>
      <c r="GF5" t="e">
        <f>AND(#REF!,"AAAAAH/2v7s=")</f>
        <v>#REF!</v>
      </c>
      <c r="GG5" t="e">
        <f>AND(#REF!,"AAAAAH/2v7w=")</f>
        <v>#REF!</v>
      </c>
      <c r="GH5" t="e">
        <f>AND(#REF!,"AAAAAH/2v70=")</f>
        <v>#REF!</v>
      </c>
      <c r="GI5" t="e">
        <f>AND(#REF!,"AAAAAH/2v74=")</f>
        <v>#REF!</v>
      </c>
      <c r="GJ5" t="e">
        <f>AND(#REF!,"AAAAAH/2v78=")</f>
        <v>#REF!</v>
      </c>
      <c r="GK5" t="e">
        <f>AND(#REF!,"AAAAAH/2v8A=")</f>
        <v>#REF!</v>
      </c>
      <c r="GL5" t="e">
        <f>IF(#REF!,"AAAAAH/2v8E=",0)</f>
        <v>#REF!</v>
      </c>
      <c r="GM5" t="e">
        <f>AND(#REF!,"AAAAAH/2v8I=")</f>
        <v>#REF!</v>
      </c>
      <c r="GN5" t="e">
        <f>AND(#REF!,"AAAAAH/2v8M=")</f>
        <v>#REF!</v>
      </c>
      <c r="GO5" t="e">
        <f>AND(#REF!,"AAAAAH/2v8Q=")</f>
        <v>#REF!</v>
      </c>
      <c r="GP5" t="e">
        <f>AND(#REF!,"AAAAAH/2v8U=")</f>
        <v>#REF!</v>
      </c>
      <c r="GQ5" t="e">
        <f>AND(#REF!,"AAAAAH/2v8Y=")</f>
        <v>#REF!</v>
      </c>
      <c r="GR5" t="e">
        <f>AND(#REF!,"AAAAAH/2v8c=")</f>
        <v>#REF!</v>
      </c>
      <c r="GS5" t="e">
        <f>AND(#REF!,"AAAAAH/2v8g=")</f>
        <v>#REF!</v>
      </c>
      <c r="GT5" t="e">
        <f>IF(#REF!,"AAAAAH/2v8k=",0)</f>
        <v>#REF!</v>
      </c>
      <c r="GU5" t="e">
        <f>AND(#REF!,"AAAAAH/2v8o=")</f>
        <v>#REF!</v>
      </c>
      <c r="GV5" t="e">
        <f>AND(#REF!,"AAAAAH/2v8s=")</f>
        <v>#REF!</v>
      </c>
      <c r="GW5" t="e">
        <f>AND(#REF!,"AAAAAH/2v8w=")</f>
        <v>#REF!</v>
      </c>
      <c r="GX5" t="e">
        <f>AND(#REF!,"AAAAAH/2v80=")</f>
        <v>#REF!</v>
      </c>
      <c r="GY5" t="e">
        <f>AND(#REF!,"AAAAAH/2v84=")</f>
        <v>#REF!</v>
      </c>
      <c r="GZ5" t="e">
        <f>AND(#REF!,"AAAAAH/2v88=")</f>
        <v>#REF!</v>
      </c>
      <c r="HA5" t="e">
        <f>AND(#REF!,"AAAAAH/2v9A=")</f>
        <v>#REF!</v>
      </c>
      <c r="HB5" t="e">
        <f>IF(#REF!,"AAAAAH/2v9E=",0)</f>
        <v>#REF!</v>
      </c>
      <c r="HC5" t="e">
        <f>IF(#REF!,"AAAAAH/2v9I=",0)</f>
        <v>#REF!</v>
      </c>
      <c r="HD5" t="e">
        <f>IF(#REF!,"AAAAAH/2v9M=",0)</f>
        <v>#REF!</v>
      </c>
      <c r="HE5" t="e">
        <f>IF(#REF!,"AAAAAH/2v9Q=",0)</f>
        <v>#REF!</v>
      </c>
      <c r="HF5" t="e">
        <f>IF(#REF!,"AAAAAH/2v9U=",0)</f>
        <v>#REF!</v>
      </c>
      <c r="HG5" t="e">
        <f>IF(#REF!,"AAAAAH/2v9Y=",0)</f>
        <v>#REF!</v>
      </c>
      <c r="HH5" t="e">
        <f>IF(#REF!,"AAAAAH/2v9c=",0)</f>
        <v>#REF!</v>
      </c>
      <c r="HI5" t="e">
        <f>IF(#REF!,"AAAAAH/2v9g=",0)</f>
        <v>#REF!</v>
      </c>
      <c r="HJ5" t="e">
        <f>IF(#REF!,"AAAAAH/2v9k=",0)</f>
        <v>#REF!</v>
      </c>
      <c r="HK5" t="e">
        <f>IF(#REF!,"AAAAAH/2v9o=",0)</f>
        <v>#REF!</v>
      </c>
      <c r="HL5" t="e">
        <f>IF(#REF!,"AAAAAH/2v9s=",0)</f>
        <v>#REF!</v>
      </c>
      <c r="HM5" t="e">
        <f>IF(#REF!,"AAAAAH/2v9w=",0)</f>
        <v>#REF!</v>
      </c>
      <c r="HN5" t="e">
        <f>AND(#REF!,"AAAAAH/2v90=")</f>
        <v>#REF!</v>
      </c>
      <c r="HO5" t="e">
        <f>IF(#REF!,"AAAAAH/2v94=",0)</f>
        <v>#REF!</v>
      </c>
      <c r="HP5" t="e">
        <f>AND(#REF!,"AAAAAH/2v98=")</f>
        <v>#REF!</v>
      </c>
      <c r="HQ5" t="e">
        <f>IF(#REF!,"AAAAAH/2v+A=",0)</f>
        <v>#REF!</v>
      </c>
      <c r="HR5" t="e">
        <f>AND(#REF!,"AAAAAH/2v+E=")</f>
        <v>#REF!</v>
      </c>
      <c r="HS5" t="e">
        <f>IF(#REF!,"AAAAAH/2v+I=",0)</f>
        <v>#REF!</v>
      </c>
      <c r="HT5" t="e">
        <f>AND(#REF!,"AAAAAH/2v+M=")</f>
        <v>#REF!</v>
      </c>
      <c r="HU5" t="e">
        <f>IF(#REF!,"AAAAAH/2v+Q=",0)</f>
        <v>#REF!</v>
      </c>
      <c r="HV5" t="e">
        <f>AND(#REF!,"AAAAAH/2v+U=")</f>
        <v>#REF!</v>
      </c>
      <c r="HW5" t="e">
        <f>IF(#REF!,"AAAAAH/2v+Y=",0)</f>
        <v>#REF!</v>
      </c>
      <c r="HX5" t="e">
        <f>AND(#REF!,"AAAAAH/2v+c=")</f>
        <v>#REF!</v>
      </c>
      <c r="HY5" t="e">
        <f>IF(#REF!,"AAAAAH/2v+g=",0)</f>
        <v>#REF!</v>
      </c>
      <c r="HZ5" t="e">
        <f>AND(#REF!,"AAAAAH/2v+k=")</f>
        <v>#REF!</v>
      </c>
      <c r="IA5" t="e">
        <f>IF(#REF!,"AAAAAH/2v+o=",0)</f>
        <v>#REF!</v>
      </c>
      <c r="IB5" t="e">
        <f>AND(#REF!,"AAAAAH/2v+s=")</f>
        <v>#REF!</v>
      </c>
      <c r="IC5" t="e">
        <f>IF(#REF!,"AAAAAH/2v+w=",0)</f>
        <v>#REF!</v>
      </c>
      <c r="ID5" t="e">
        <f>AND(#REF!,"AAAAAH/2v+0=")</f>
        <v>#REF!</v>
      </c>
      <c r="IE5" t="e">
        <f>IF(#REF!,"AAAAAH/2v+4=",0)</f>
        <v>#REF!</v>
      </c>
      <c r="IF5" t="e">
        <f>AND(#REF!,"AAAAAH/2v+8=")</f>
        <v>#REF!</v>
      </c>
      <c r="IG5" t="e">
        <f>IF(#REF!,"AAAAAH/2v/A=",0)</f>
        <v>#REF!</v>
      </c>
      <c r="IH5" t="e">
        <f>IF(#REF!,"AAAAAH/2v/E=",0)</f>
        <v>#REF!</v>
      </c>
      <c r="II5" t="e">
        <f>AND(#REF!,"AAAAAH/2v/I=")</f>
        <v>#REF!</v>
      </c>
      <c r="IJ5" t="e">
        <f>AND(#REF!,"AAAAAH/2v/M=")</f>
        <v>#REF!</v>
      </c>
      <c r="IK5" t="e">
        <f>AND(#REF!,"AAAAAH/2v/Q=")</f>
        <v>#REF!</v>
      </c>
      <c r="IL5" t="e">
        <f>AND(#REF!,"AAAAAH/2v/U=")</f>
        <v>#REF!</v>
      </c>
      <c r="IM5" t="e">
        <f>IF(#REF!,"AAAAAH/2v/Y=",0)</f>
        <v>#REF!</v>
      </c>
      <c r="IN5" t="e">
        <f>AND(#REF!,"AAAAAH/2v/c=")</f>
        <v>#REF!</v>
      </c>
      <c r="IO5" t="e">
        <f>AND(#REF!,"AAAAAH/2v/g=")</f>
        <v>#REF!</v>
      </c>
      <c r="IP5" t="e">
        <f>AND(#REF!,"AAAAAH/2v/k=")</f>
        <v>#REF!</v>
      </c>
      <c r="IQ5" t="e">
        <f>AND(#REF!,"AAAAAH/2v/o=")</f>
        <v>#REF!</v>
      </c>
      <c r="IR5" t="e">
        <f>IF(#REF!,"AAAAAH/2v/s=",0)</f>
        <v>#REF!</v>
      </c>
      <c r="IS5" t="e">
        <f>AND(#REF!,"AAAAAH/2v/w=")</f>
        <v>#REF!</v>
      </c>
      <c r="IT5" t="e">
        <f>AND(#REF!,"AAAAAH/2v/0=")</f>
        <v>#REF!</v>
      </c>
      <c r="IU5" t="e">
        <f>AND(#REF!,"AAAAAH/2v/4=")</f>
        <v>#REF!</v>
      </c>
      <c r="IV5" t="e">
        <f>AND(#REF!,"AAAAAH/2v/8=")</f>
        <v>#REF!</v>
      </c>
    </row>
    <row r="6" spans="1:256" ht="14.25">
      <c r="A6" t="e">
        <f>IF(#REF!,"AAAAAFw+9wA=",0)</f>
        <v>#REF!</v>
      </c>
      <c r="B6" t="e">
        <f>AND(#REF!,"AAAAAFw+9wE=")</f>
        <v>#REF!</v>
      </c>
      <c r="C6" t="e">
        <f>AND(#REF!,"AAAAAFw+9wI=")</f>
        <v>#REF!</v>
      </c>
      <c r="D6" t="e">
        <f>AND(#REF!,"AAAAAFw+9wM=")</f>
        <v>#REF!</v>
      </c>
      <c r="E6" t="e">
        <f>AND(#REF!,"AAAAAFw+9wQ=")</f>
        <v>#REF!</v>
      </c>
      <c r="F6" t="e">
        <f>IF(#REF!,"AAAAAFw+9wU=",0)</f>
        <v>#REF!</v>
      </c>
      <c r="G6" t="e">
        <f>AND(#REF!,"AAAAAFw+9wY=")</f>
        <v>#REF!</v>
      </c>
      <c r="H6" t="e">
        <f>AND(#REF!,"AAAAAFw+9wc=")</f>
        <v>#REF!</v>
      </c>
      <c r="I6" t="e">
        <f>AND(#REF!,"AAAAAFw+9wg=")</f>
        <v>#REF!</v>
      </c>
      <c r="J6" t="e">
        <f>AND(#REF!,"AAAAAFw+9wk=")</f>
        <v>#REF!</v>
      </c>
      <c r="K6" t="e">
        <f>IF(#REF!,"AAAAAFw+9wo=",0)</f>
        <v>#REF!</v>
      </c>
      <c r="L6" t="e">
        <f>AND(#REF!,"AAAAAFw+9ws=")</f>
        <v>#REF!</v>
      </c>
      <c r="M6" t="e">
        <f>AND(#REF!,"AAAAAFw+9ww=")</f>
        <v>#REF!</v>
      </c>
      <c r="N6" t="e">
        <f>AND(#REF!,"AAAAAFw+9w0=")</f>
        <v>#REF!</v>
      </c>
      <c r="O6" t="e">
        <f>AND(#REF!,"AAAAAFw+9w4=")</f>
        <v>#REF!</v>
      </c>
      <c r="P6" t="e">
        <f>IF(#REF!,"AAAAAFw+9w8=",0)</f>
        <v>#REF!</v>
      </c>
      <c r="Q6" t="e">
        <f>AND(#REF!,"AAAAAFw+9xA=")</f>
        <v>#REF!</v>
      </c>
      <c r="R6" t="e">
        <f>AND(#REF!,"AAAAAFw+9xE=")</f>
        <v>#REF!</v>
      </c>
      <c r="S6" t="e">
        <f>AND(#REF!,"AAAAAFw+9xI=")</f>
        <v>#REF!</v>
      </c>
      <c r="T6" t="e">
        <f>AND(#REF!,"AAAAAFw+9xM=")</f>
        <v>#REF!</v>
      </c>
      <c r="U6" t="e">
        <f>IF(#REF!,"AAAAAFw+9xQ=",0)</f>
        <v>#REF!</v>
      </c>
      <c r="V6" t="e">
        <f>AND(#REF!,"AAAAAFw+9xU=")</f>
        <v>#REF!</v>
      </c>
      <c r="W6" t="e">
        <f>AND(#REF!,"AAAAAFw+9xY=")</f>
        <v>#REF!</v>
      </c>
      <c r="X6" t="e">
        <f>AND(#REF!,"AAAAAFw+9xc=")</f>
        <v>#REF!</v>
      </c>
      <c r="Y6" t="e">
        <f>AND(#REF!,"AAAAAFw+9xg=")</f>
        <v>#REF!</v>
      </c>
      <c r="Z6" t="e">
        <f>IF(#REF!,"AAAAAFw+9xk=",0)</f>
        <v>#REF!</v>
      </c>
      <c r="AA6" t="e">
        <f>AND(#REF!,"AAAAAFw+9xo=")</f>
        <v>#REF!</v>
      </c>
      <c r="AB6" t="e">
        <f>AND(#REF!,"AAAAAFw+9xs=")</f>
        <v>#REF!</v>
      </c>
      <c r="AC6" t="e">
        <f>AND(#REF!,"AAAAAFw+9xw=")</f>
        <v>#REF!</v>
      </c>
      <c r="AD6" t="e">
        <f>AND(#REF!,"AAAAAFw+9x0=")</f>
        <v>#REF!</v>
      </c>
      <c r="AE6" t="e">
        <f>IF(#REF!,"AAAAAFw+9x4=",0)</f>
        <v>#REF!</v>
      </c>
      <c r="AF6" t="e">
        <f>AND(#REF!,"AAAAAFw+9x8=")</f>
        <v>#REF!</v>
      </c>
      <c r="AG6" t="e">
        <f>AND(#REF!,"AAAAAFw+9yA=")</f>
        <v>#REF!</v>
      </c>
      <c r="AH6" t="e">
        <f>AND(#REF!,"AAAAAFw+9yE=")</f>
        <v>#REF!</v>
      </c>
      <c r="AI6" t="e">
        <f>AND(#REF!,"AAAAAFw+9yI=")</f>
        <v>#REF!</v>
      </c>
      <c r="AJ6" t="e">
        <f>IF(#REF!,"AAAAAFw+9yM=",0)</f>
        <v>#REF!</v>
      </c>
      <c r="AK6" t="e">
        <f>AND(#REF!,"AAAAAFw+9yQ=")</f>
        <v>#REF!</v>
      </c>
      <c r="AL6" t="e">
        <f>AND(#REF!,"AAAAAFw+9yU=")</f>
        <v>#REF!</v>
      </c>
      <c r="AM6" t="e">
        <f>AND(#REF!,"AAAAAFw+9yY=")</f>
        <v>#REF!</v>
      </c>
      <c r="AN6" t="e">
        <f>AND(#REF!,"AAAAAFw+9yc=")</f>
        <v>#REF!</v>
      </c>
      <c r="AO6" t="e">
        <f>IF(#REF!,"AAAAAFw+9yg=",0)</f>
        <v>#REF!</v>
      </c>
      <c r="AP6" t="e">
        <f>AND(#REF!,"AAAAAFw+9yk=")</f>
        <v>#REF!</v>
      </c>
      <c r="AQ6" t="e">
        <f>AND(#REF!,"AAAAAFw+9yo=")</f>
        <v>#REF!</v>
      </c>
      <c r="AR6" t="e">
        <f>AND(#REF!,"AAAAAFw+9ys=")</f>
        <v>#REF!</v>
      </c>
      <c r="AS6" t="e">
        <f>AND(#REF!,"AAAAAFw+9yw=")</f>
        <v>#REF!</v>
      </c>
      <c r="AT6" t="e">
        <f>IF(#REF!,"AAAAAFw+9y0=",0)</f>
        <v>#REF!</v>
      </c>
      <c r="AU6" t="e">
        <f>AND(#REF!,"AAAAAFw+9y4=")</f>
        <v>#REF!</v>
      </c>
      <c r="AV6" t="e">
        <f>AND(#REF!,"AAAAAFw+9y8=")</f>
        <v>#REF!</v>
      </c>
      <c r="AW6" t="e">
        <f>AND(#REF!,"AAAAAFw+9zA=")</f>
        <v>#REF!</v>
      </c>
      <c r="AX6" t="e">
        <f>AND(#REF!,"AAAAAFw+9zE=")</f>
        <v>#REF!</v>
      </c>
      <c r="AY6" t="e">
        <f>IF(#REF!,"AAAAAFw+9zI=",0)</f>
        <v>#REF!</v>
      </c>
      <c r="AZ6" t="e">
        <f>AND(#REF!,"AAAAAFw+9zM=")</f>
        <v>#REF!</v>
      </c>
      <c r="BA6" t="e">
        <f>AND(#REF!,"AAAAAFw+9zQ=")</f>
        <v>#REF!</v>
      </c>
      <c r="BB6" t="e">
        <f>AND(#REF!,"AAAAAFw+9zU=")</f>
        <v>#REF!</v>
      </c>
      <c r="BC6" t="e">
        <f>AND(#REF!,"AAAAAFw+9zY=")</f>
        <v>#REF!</v>
      </c>
      <c r="BD6" t="e">
        <f>IF(#REF!,"AAAAAFw+9zc=",0)</f>
        <v>#REF!</v>
      </c>
      <c r="BE6" t="e">
        <f>AND(#REF!,"AAAAAFw+9zg=")</f>
        <v>#REF!</v>
      </c>
      <c r="BF6" t="e">
        <f>AND(#REF!,"AAAAAFw+9zk=")</f>
        <v>#REF!</v>
      </c>
      <c r="BG6" t="e">
        <f>AND(#REF!,"AAAAAFw+9zo=")</f>
        <v>#REF!</v>
      </c>
      <c r="BH6" t="e">
        <f>AND(#REF!,"AAAAAFw+9zs=")</f>
        <v>#REF!</v>
      </c>
      <c r="BI6" t="e">
        <f>IF(#REF!,"AAAAAFw+9zw=",0)</f>
        <v>#REF!</v>
      </c>
      <c r="BJ6" t="e">
        <f>AND(#REF!,"AAAAAFw+9z0=")</f>
        <v>#REF!</v>
      </c>
      <c r="BK6" t="e">
        <f>AND(#REF!,"AAAAAFw+9z4=")</f>
        <v>#REF!</v>
      </c>
      <c r="BL6" t="e">
        <f>AND(#REF!,"AAAAAFw+9z8=")</f>
        <v>#REF!</v>
      </c>
      <c r="BM6" t="e">
        <f>AND(#REF!,"AAAAAFw+90A=")</f>
        <v>#REF!</v>
      </c>
      <c r="BN6" t="e">
        <f>IF(#REF!,"AAAAAFw+90E=",0)</f>
        <v>#REF!</v>
      </c>
      <c r="BO6" t="e">
        <f>AND(#REF!,"AAAAAFw+90I=")</f>
        <v>#REF!</v>
      </c>
      <c r="BP6" t="e">
        <f>AND(#REF!,"AAAAAFw+90M=")</f>
        <v>#REF!</v>
      </c>
      <c r="BQ6" t="e">
        <f>AND(#REF!,"AAAAAFw+90Q=")</f>
        <v>#REF!</v>
      </c>
      <c r="BR6" t="e">
        <f>AND(#REF!,"AAAAAFw+90U=")</f>
        <v>#REF!</v>
      </c>
      <c r="BS6" t="e">
        <f>IF(#REF!,"AAAAAFw+90Y=",0)</f>
        <v>#REF!</v>
      </c>
      <c r="BT6" t="e">
        <f>AND(#REF!,"AAAAAFw+90c=")</f>
        <v>#REF!</v>
      </c>
      <c r="BU6" t="e">
        <f>AND(#REF!,"AAAAAFw+90g=")</f>
        <v>#REF!</v>
      </c>
      <c r="BV6" t="e">
        <f>AND(#REF!,"AAAAAFw+90k=")</f>
        <v>#REF!</v>
      </c>
      <c r="BW6" t="e">
        <f>AND(#REF!,"AAAAAFw+90o=")</f>
        <v>#REF!</v>
      </c>
      <c r="BX6" t="e">
        <f>IF(#REF!,"AAAAAFw+90s=",0)</f>
        <v>#REF!</v>
      </c>
      <c r="BY6" t="e">
        <f>AND(#REF!,"AAAAAFw+90w=")</f>
        <v>#REF!</v>
      </c>
      <c r="BZ6" t="e">
        <f>AND(#REF!,"AAAAAFw+900=")</f>
        <v>#REF!</v>
      </c>
      <c r="CA6" t="e">
        <f>AND(#REF!,"AAAAAFw+904=")</f>
        <v>#REF!</v>
      </c>
      <c r="CB6" t="e">
        <f>AND(#REF!,"AAAAAFw+908=")</f>
        <v>#REF!</v>
      </c>
      <c r="CC6" t="e">
        <f>IF(#REF!,"AAAAAFw+91A=",0)</f>
        <v>#REF!</v>
      </c>
      <c r="CD6" t="e">
        <f>IF(#REF!,"AAAAAFw+91E=",0)</f>
        <v>#REF!</v>
      </c>
      <c r="CE6" t="e">
        <f>IF(#REF!,"AAAAAFw+91I=",0)</f>
        <v>#REF!</v>
      </c>
      <c r="CF6" t="e">
        <f>IF(#REF!,"AAAAAFw+91M=",0)</f>
        <v>#REF!</v>
      </c>
      <c r="CG6" t="e">
        <f>IF(#REF!,"AAAAAFw+91Q=",0)</f>
        <v>#REF!</v>
      </c>
      <c r="CH6" t="e">
        <f>IF(#REF!,"AAAAAFw+91U=",0)</f>
        <v>#REF!</v>
      </c>
      <c r="CI6" t="e">
        <f>AND(#REF!,"AAAAAFw+91Y=")</f>
        <v>#REF!</v>
      </c>
      <c r="CJ6" t="e">
        <f>AND(#REF!,"AAAAAFw+91c=")</f>
        <v>#REF!</v>
      </c>
      <c r="CK6" t="e">
        <f>AND(#REF!,"AAAAAFw+91g=")</f>
        <v>#REF!</v>
      </c>
      <c r="CL6" t="e">
        <f>AND(#REF!,"AAAAAFw+91k=")</f>
        <v>#REF!</v>
      </c>
      <c r="CM6" t="e">
        <f>AND(#REF!,"AAAAAFw+91o=")</f>
        <v>#REF!</v>
      </c>
      <c r="CN6" t="e">
        <f>AND(#REF!,"AAAAAFw+91s=")</f>
        <v>#REF!</v>
      </c>
      <c r="CO6" t="e">
        <f>IF(#REF!,"AAAAAFw+91w=",0)</f>
        <v>#REF!</v>
      </c>
      <c r="CP6" t="e">
        <f>AND(#REF!,"AAAAAFw+910=")</f>
        <v>#REF!</v>
      </c>
      <c r="CQ6" t="e">
        <f>AND(#REF!,"AAAAAFw+914=")</f>
        <v>#REF!</v>
      </c>
      <c r="CR6" t="e">
        <f>AND(#REF!,"AAAAAFw+918=")</f>
        <v>#REF!</v>
      </c>
      <c r="CS6" t="e">
        <f>AND(#REF!,"AAAAAFw+92A=")</f>
        <v>#REF!</v>
      </c>
      <c r="CT6" t="e">
        <f>AND(#REF!,"AAAAAFw+92E=")</f>
        <v>#REF!</v>
      </c>
      <c r="CU6" t="e">
        <f>AND(#REF!,"AAAAAFw+92I=")</f>
        <v>#REF!</v>
      </c>
      <c r="CV6" t="e">
        <f>IF(#REF!,"AAAAAFw+92M=",0)</f>
        <v>#REF!</v>
      </c>
      <c r="CW6" t="e">
        <f>AND(#REF!,"AAAAAFw+92Q=")</f>
        <v>#REF!</v>
      </c>
      <c r="CX6" t="e">
        <f>AND(#REF!,"AAAAAFw+92U=")</f>
        <v>#REF!</v>
      </c>
      <c r="CY6" t="e">
        <f>AND(#REF!,"AAAAAFw+92Y=")</f>
        <v>#REF!</v>
      </c>
      <c r="CZ6" t="e">
        <f>AND(#REF!,"AAAAAFw+92c=")</f>
        <v>#REF!</v>
      </c>
      <c r="DA6" t="e">
        <f>AND(#REF!,"AAAAAFw+92g=")</f>
        <v>#REF!</v>
      </c>
      <c r="DB6" t="e">
        <f>AND(#REF!,"AAAAAFw+92k=")</f>
        <v>#REF!</v>
      </c>
      <c r="DC6" t="e">
        <f>IF(#REF!,"AAAAAFw+92o=",0)</f>
        <v>#REF!</v>
      </c>
      <c r="DD6" t="e">
        <f>AND(#REF!,"AAAAAFw+92s=")</f>
        <v>#REF!</v>
      </c>
      <c r="DE6" t="e">
        <f>AND(#REF!,"AAAAAFw+92w=")</f>
        <v>#REF!</v>
      </c>
      <c r="DF6" t="e">
        <f>AND(#REF!,"AAAAAFw+920=")</f>
        <v>#REF!</v>
      </c>
      <c r="DG6" t="e">
        <f>AND(#REF!,"AAAAAFw+924=")</f>
        <v>#REF!</v>
      </c>
      <c r="DH6" t="e">
        <f>AND(#REF!,"AAAAAFw+928=")</f>
        <v>#REF!</v>
      </c>
      <c r="DI6" t="e">
        <f>AND(#REF!,"AAAAAFw+93A=")</f>
        <v>#REF!</v>
      </c>
      <c r="DJ6" t="e">
        <f>IF(#REF!,"AAAAAFw+93E=",0)</f>
        <v>#REF!</v>
      </c>
      <c r="DK6" t="e">
        <f>AND(#REF!,"AAAAAFw+93I=")</f>
        <v>#REF!</v>
      </c>
      <c r="DL6" t="e">
        <f>AND(#REF!,"AAAAAFw+93M=")</f>
        <v>#REF!</v>
      </c>
      <c r="DM6" t="e">
        <f>AND(#REF!,"AAAAAFw+93Q=")</f>
        <v>#REF!</v>
      </c>
      <c r="DN6" t="e">
        <f>AND(#REF!,"AAAAAFw+93U=")</f>
        <v>#REF!</v>
      </c>
      <c r="DO6" t="e">
        <f>AND(#REF!,"AAAAAFw+93Y=")</f>
        <v>#REF!</v>
      </c>
      <c r="DP6" t="e">
        <f>AND(#REF!,"AAAAAFw+93c=")</f>
        <v>#REF!</v>
      </c>
      <c r="DQ6" t="e">
        <f>IF(#REF!,"AAAAAFw+93g=",0)</f>
        <v>#REF!</v>
      </c>
      <c r="DR6" t="e">
        <f>AND(#REF!,"AAAAAFw+93k=")</f>
        <v>#REF!</v>
      </c>
      <c r="DS6" t="e">
        <f>AND(#REF!,"AAAAAFw+93o=")</f>
        <v>#REF!</v>
      </c>
      <c r="DT6" t="e">
        <f>AND(#REF!,"AAAAAFw+93s=")</f>
        <v>#REF!</v>
      </c>
      <c r="DU6" t="e">
        <f>AND(#REF!,"AAAAAFw+93w=")</f>
        <v>#REF!</v>
      </c>
      <c r="DV6" t="e">
        <f>AND(#REF!,"AAAAAFw+930=")</f>
        <v>#REF!</v>
      </c>
      <c r="DW6" t="e">
        <f>AND(#REF!,"AAAAAFw+934=")</f>
        <v>#REF!</v>
      </c>
      <c r="DX6" t="e">
        <f>IF(#REF!,"AAAAAFw+938=",0)</f>
        <v>#REF!</v>
      </c>
      <c r="DY6" t="e">
        <f>AND(#REF!,"AAAAAFw+94A=")</f>
        <v>#REF!</v>
      </c>
      <c r="DZ6" t="e">
        <f>AND(#REF!,"AAAAAFw+94E=")</f>
        <v>#REF!</v>
      </c>
      <c r="EA6" t="e">
        <f>AND(#REF!,"AAAAAFw+94I=")</f>
        <v>#REF!</v>
      </c>
      <c r="EB6" t="e">
        <f>AND(#REF!,"AAAAAFw+94M=")</f>
        <v>#REF!</v>
      </c>
      <c r="EC6" t="e">
        <f>AND(#REF!,"AAAAAFw+94Q=")</f>
        <v>#REF!</v>
      </c>
      <c r="ED6" t="e">
        <f>AND(#REF!,"AAAAAFw+94U=")</f>
        <v>#REF!</v>
      </c>
      <c r="EE6" t="e">
        <f>IF(#REF!,"AAAAAFw+94Y=",0)</f>
        <v>#REF!</v>
      </c>
      <c r="EF6" t="e">
        <f>AND(#REF!,"AAAAAFw+94c=")</f>
        <v>#REF!</v>
      </c>
      <c r="EG6" t="e">
        <f>AND(#REF!,"AAAAAFw+94g=")</f>
        <v>#REF!</v>
      </c>
      <c r="EH6" t="e">
        <f>AND(#REF!,"AAAAAFw+94k=")</f>
        <v>#REF!</v>
      </c>
      <c r="EI6" t="e">
        <f>AND(#REF!,"AAAAAFw+94o=")</f>
        <v>#REF!</v>
      </c>
      <c r="EJ6" t="e">
        <f>AND(#REF!,"AAAAAFw+94s=")</f>
        <v>#REF!</v>
      </c>
      <c r="EK6" t="e">
        <f>AND(#REF!,"AAAAAFw+94w=")</f>
        <v>#REF!</v>
      </c>
      <c r="EL6" t="e">
        <f>IF(#REF!,"AAAAAFw+940=",0)</f>
        <v>#REF!</v>
      </c>
      <c r="EM6" t="e">
        <f>AND(#REF!,"AAAAAFw+944=")</f>
        <v>#REF!</v>
      </c>
      <c r="EN6" t="e">
        <f>AND(#REF!,"AAAAAFw+948=")</f>
        <v>#REF!</v>
      </c>
      <c r="EO6" t="e">
        <f>AND(#REF!,"AAAAAFw+95A=")</f>
        <v>#REF!</v>
      </c>
      <c r="EP6" t="e">
        <f>AND(#REF!,"AAAAAFw+95E=")</f>
        <v>#REF!</v>
      </c>
      <c r="EQ6" t="e">
        <f>AND(#REF!,"AAAAAFw+95I=")</f>
        <v>#REF!</v>
      </c>
      <c r="ER6" t="e">
        <f>AND(#REF!,"AAAAAFw+95M=")</f>
        <v>#REF!</v>
      </c>
      <c r="ES6" t="e">
        <f>IF(#REF!,"AAAAAFw+95Q=",0)</f>
        <v>#REF!</v>
      </c>
      <c r="ET6" t="e">
        <f>AND(#REF!,"AAAAAFw+95U=")</f>
        <v>#REF!</v>
      </c>
      <c r="EU6" t="e">
        <f>AND(#REF!,"AAAAAFw+95Y=")</f>
        <v>#REF!</v>
      </c>
      <c r="EV6" t="e">
        <f>AND(#REF!,"AAAAAFw+95c=")</f>
        <v>#REF!</v>
      </c>
      <c r="EW6" t="e">
        <f>AND(#REF!,"AAAAAFw+95g=")</f>
        <v>#REF!</v>
      </c>
      <c r="EX6" t="e">
        <f>AND(#REF!,"AAAAAFw+95k=")</f>
        <v>#REF!</v>
      </c>
      <c r="EY6" t="e">
        <f>AND(#REF!,"AAAAAFw+95o=")</f>
        <v>#REF!</v>
      </c>
      <c r="EZ6" t="e">
        <f>IF(#REF!,"AAAAAFw+95s=",0)</f>
        <v>#REF!</v>
      </c>
      <c r="FA6" t="e">
        <f>AND(#REF!,"AAAAAFw+95w=")</f>
        <v>#REF!</v>
      </c>
      <c r="FB6" t="e">
        <f>AND(#REF!,"AAAAAFw+950=")</f>
        <v>#REF!</v>
      </c>
      <c r="FC6" t="e">
        <f>AND(#REF!,"AAAAAFw+954=")</f>
        <v>#REF!</v>
      </c>
      <c r="FD6" t="e">
        <f>AND(#REF!,"AAAAAFw+958=")</f>
        <v>#REF!</v>
      </c>
      <c r="FE6" t="e">
        <f>AND(#REF!,"AAAAAFw+96A=")</f>
        <v>#REF!</v>
      </c>
      <c r="FF6" t="e">
        <f>AND(#REF!,"AAAAAFw+96E=")</f>
        <v>#REF!</v>
      </c>
      <c r="FG6" t="e">
        <f>IF(#REF!,"AAAAAFw+96I=",0)</f>
        <v>#REF!</v>
      </c>
      <c r="FH6" t="e">
        <f>AND(#REF!,"AAAAAFw+96M=")</f>
        <v>#REF!</v>
      </c>
      <c r="FI6" t="e">
        <f>AND(#REF!,"AAAAAFw+96Q=")</f>
        <v>#REF!</v>
      </c>
      <c r="FJ6" t="e">
        <f>AND(#REF!,"AAAAAFw+96U=")</f>
        <v>#REF!</v>
      </c>
      <c r="FK6" t="e">
        <f>AND(#REF!,"AAAAAFw+96Y=")</f>
        <v>#REF!</v>
      </c>
      <c r="FL6" t="e">
        <f>AND(#REF!,"AAAAAFw+96c=")</f>
        <v>#REF!</v>
      </c>
      <c r="FM6" t="e">
        <f>AND(#REF!,"AAAAAFw+96g=")</f>
        <v>#REF!</v>
      </c>
      <c r="FN6" t="e">
        <f>IF(#REF!,"AAAAAFw+96k=",0)</f>
        <v>#REF!</v>
      </c>
      <c r="FO6" t="e">
        <f>AND(#REF!,"AAAAAFw+96o=")</f>
        <v>#REF!</v>
      </c>
      <c r="FP6" t="e">
        <f>AND(#REF!,"AAAAAFw+96s=")</f>
        <v>#REF!</v>
      </c>
      <c r="FQ6" t="e">
        <f>AND(#REF!,"AAAAAFw+96w=")</f>
        <v>#REF!</v>
      </c>
      <c r="FR6" t="e">
        <f>AND(#REF!,"AAAAAFw+960=")</f>
        <v>#REF!</v>
      </c>
      <c r="FS6" t="e">
        <f>AND(#REF!,"AAAAAFw+964=")</f>
        <v>#REF!</v>
      </c>
      <c r="FT6" t="e">
        <f>AND(#REF!,"AAAAAFw+968=")</f>
        <v>#REF!</v>
      </c>
      <c r="FU6" t="e">
        <f>IF(#REF!,"AAAAAFw+97A=",0)</f>
        <v>#REF!</v>
      </c>
      <c r="FV6" t="e">
        <f>AND(#REF!,"AAAAAFw+97E=")</f>
        <v>#REF!</v>
      </c>
      <c r="FW6" t="e">
        <f>AND(#REF!,"AAAAAFw+97I=")</f>
        <v>#REF!</v>
      </c>
      <c r="FX6" t="e">
        <f>AND(#REF!,"AAAAAFw+97M=")</f>
        <v>#REF!</v>
      </c>
      <c r="FY6" t="e">
        <f>AND(#REF!,"AAAAAFw+97Q=")</f>
        <v>#REF!</v>
      </c>
      <c r="FZ6" t="e">
        <f>AND(#REF!,"AAAAAFw+97U=")</f>
        <v>#REF!</v>
      </c>
      <c r="GA6" t="e">
        <f>AND(#REF!,"AAAAAFw+97Y=")</f>
        <v>#REF!</v>
      </c>
      <c r="GB6" t="e">
        <f>IF(#REF!,"AAAAAFw+97c=",0)</f>
        <v>#REF!</v>
      </c>
      <c r="GC6" t="e">
        <f>AND(#REF!,"AAAAAFw+97g=")</f>
        <v>#REF!</v>
      </c>
      <c r="GD6" t="e">
        <f>AND(#REF!,"AAAAAFw+97k=")</f>
        <v>#REF!</v>
      </c>
      <c r="GE6" t="e">
        <f>AND(#REF!,"AAAAAFw+97o=")</f>
        <v>#REF!</v>
      </c>
      <c r="GF6" t="e">
        <f>AND(#REF!,"AAAAAFw+97s=")</f>
        <v>#REF!</v>
      </c>
      <c r="GG6" t="e">
        <f>AND(#REF!,"AAAAAFw+97w=")</f>
        <v>#REF!</v>
      </c>
      <c r="GH6" t="e">
        <f>AND(#REF!,"AAAAAFw+970=")</f>
        <v>#REF!</v>
      </c>
      <c r="GI6" t="e">
        <f>IF(#REF!,"AAAAAFw+974=",0)</f>
        <v>#REF!</v>
      </c>
      <c r="GJ6" t="e">
        <f>AND(#REF!,"AAAAAFw+978=")</f>
        <v>#REF!</v>
      </c>
      <c r="GK6" t="e">
        <f>AND(#REF!,"AAAAAFw+98A=")</f>
        <v>#REF!</v>
      </c>
      <c r="GL6" t="e">
        <f>AND(#REF!,"AAAAAFw+98E=")</f>
        <v>#REF!</v>
      </c>
      <c r="GM6" t="e">
        <f>AND(#REF!,"AAAAAFw+98I=")</f>
        <v>#REF!</v>
      </c>
      <c r="GN6" t="e">
        <f>AND(#REF!,"AAAAAFw+98M=")</f>
        <v>#REF!</v>
      </c>
      <c r="GO6" t="e">
        <f>AND(#REF!,"AAAAAFw+98Q=")</f>
        <v>#REF!</v>
      </c>
      <c r="GP6" t="e">
        <f>IF(#REF!,"AAAAAFw+98U=",0)</f>
        <v>#REF!</v>
      </c>
      <c r="GQ6" t="e">
        <f>AND(#REF!,"AAAAAFw+98Y=")</f>
        <v>#REF!</v>
      </c>
      <c r="GR6" t="e">
        <f>AND(#REF!,"AAAAAFw+98c=")</f>
        <v>#REF!</v>
      </c>
      <c r="GS6" t="e">
        <f>AND(#REF!,"AAAAAFw+98g=")</f>
        <v>#REF!</v>
      </c>
      <c r="GT6" t="e">
        <f>AND(#REF!,"AAAAAFw+98k=")</f>
        <v>#REF!</v>
      </c>
      <c r="GU6" t="e">
        <f>AND(#REF!,"AAAAAFw+98o=")</f>
        <v>#REF!</v>
      </c>
      <c r="GV6" t="e">
        <f>AND(#REF!,"AAAAAFw+98s=")</f>
        <v>#REF!</v>
      </c>
      <c r="GW6" t="e">
        <f>IF(#REF!,"AAAAAFw+98w=",0)</f>
        <v>#REF!</v>
      </c>
      <c r="GX6" t="e">
        <f>AND(#REF!,"AAAAAFw+980=")</f>
        <v>#REF!</v>
      </c>
      <c r="GY6" t="e">
        <f>AND(#REF!,"AAAAAFw+984=")</f>
        <v>#REF!</v>
      </c>
      <c r="GZ6" t="e">
        <f>AND(#REF!,"AAAAAFw+988=")</f>
        <v>#REF!</v>
      </c>
      <c r="HA6" t="e">
        <f>AND(#REF!,"AAAAAFw+99A=")</f>
        <v>#REF!</v>
      </c>
      <c r="HB6" t="e">
        <f>AND(#REF!,"AAAAAFw+99E=")</f>
        <v>#REF!</v>
      </c>
      <c r="HC6" t="e">
        <f>AND(#REF!,"AAAAAFw+99I=")</f>
        <v>#REF!</v>
      </c>
      <c r="HD6" t="e">
        <f>IF(#REF!,"AAAAAFw+99M=",0)</f>
        <v>#REF!</v>
      </c>
      <c r="HE6" t="e">
        <f>AND(#REF!,"AAAAAFw+99Q=")</f>
        <v>#REF!</v>
      </c>
      <c r="HF6" t="e">
        <f>AND(#REF!,"AAAAAFw+99U=")</f>
        <v>#REF!</v>
      </c>
      <c r="HG6" t="e">
        <f>AND(#REF!,"AAAAAFw+99Y=")</f>
        <v>#REF!</v>
      </c>
      <c r="HH6" t="e">
        <f>AND(#REF!,"AAAAAFw+99c=")</f>
        <v>#REF!</v>
      </c>
      <c r="HI6" t="e">
        <f>AND(#REF!,"AAAAAFw+99g=")</f>
        <v>#REF!</v>
      </c>
      <c r="HJ6" t="e">
        <f>AND(#REF!,"AAAAAFw+99k=")</f>
        <v>#REF!</v>
      </c>
      <c r="HK6" t="e">
        <f>IF(#REF!,"AAAAAFw+99o=",0)</f>
        <v>#REF!</v>
      </c>
      <c r="HL6" t="e">
        <f>AND(#REF!,"AAAAAFw+99s=")</f>
        <v>#REF!</v>
      </c>
      <c r="HM6" t="e">
        <f>AND(#REF!,"AAAAAFw+99w=")</f>
        <v>#REF!</v>
      </c>
      <c r="HN6" t="e">
        <f>AND(#REF!,"AAAAAFw+990=")</f>
        <v>#REF!</v>
      </c>
      <c r="HO6" t="e">
        <f>AND(#REF!,"AAAAAFw+994=")</f>
        <v>#REF!</v>
      </c>
      <c r="HP6" t="e">
        <f>AND(#REF!,"AAAAAFw+998=")</f>
        <v>#REF!</v>
      </c>
      <c r="HQ6" t="e">
        <f>AND(#REF!,"AAAAAFw+9+A=")</f>
        <v>#REF!</v>
      </c>
      <c r="HR6" t="e">
        <f>IF(#REF!,"AAAAAFw+9+E=",0)</f>
        <v>#REF!</v>
      </c>
      <c r="HS6" t="e">
        <f>AND(#REF!,"AAAAAFw+9+I=")</f>
        <v>#REF!</v>
      </c>
      <c r="HT6" t="e">
        <f>AND(#REF!,"AAAAAFw+9+M=")</f>
        <v>#REF!</v>
      </c>
      <c r="HU6" t="e">
        <f>AND(#REF!,"AAAAAFw+9+Q=")</f>
        <v>#REF!</v>
      </c>
      <c r="HV6" t="e">
        <f>AND(#REF!,"AAAAAFw+9+U=")</f>
        <v>#REF!</v>
      </c>
      <c r="HW6" t="e">
        <f>AND(#REF!,"AAAAAFw+9+Y=")</f>
        <v>#REF!</v>
      </c>
      <c r="HX6" t="e">
        <f>AND(#REF!,"AAAAAFw+9+c=")</f>
        <v>#REF!</v>
      </c>
      <c r="HY6" t="e">
        <f>IF(#REF!,"AAAAAFw+9+g=",0)</f>
        <v>#REF!</v>
      </c>
      <c r="HZ6" t="e">
        <f>AND(#REF!,"AAAAAFw+9+k=")</f>
        <v>#REF!</v>
      </c>
      <c r="IA6" t="e">
        <f>AND(#REF!,"AAAAAFw+9+o=")</f>
        <v>#REF!</v>
      </c>
      <c r="IB6" t="e">
        <f>AND(#REF!,"AAAAAFw+9+s=")</f>
        <v>#REF!</v>
      </c>
      <c r="IC6" t="e">
        <f>AND(#REF!,"AAAAAFw+9+w=")</f>
        <v>#REF!</v>
      </c>
      <c r="ID6" t="e">
        <f>AND(#REF!,"AAAAAFw+9+0=")</f>
        <v>#REF!</v>
      </c>
      <c r="IE6" t="e">
        <f>AND(#REF!,"AAAAAFw+9+4=")</f>
        <v>#REF!</v>
      </c>
      <c r="IF6" t="e">
        <f>IF(#REF!,"AAAAAFw+9+8=",0)</f>
        <v>#REF!</v>
      </c>
      <c r="IG6" t="e">
        <f>AND(#REF!,"AAAAAFw+9/A=")</f>
        <v>#REF!</v>
      </c>
      <c r="IH6" t="e">
        <f>AND(#REF!,"AAAAAFw+9/E=")</f>
        <v>#REF!</v>
      </c>
      <c r="II6" t="e">
        <f>AND(#REF!,"AAAAAFw+9/I=")</f>
        <v>#REF!</v>
      </c>
      <c r="IJ6" t="e">
        <f>AND(#REF!,"AAAAAFw+9/M=")</f>
        <v>#REF!</v>
      </c>
      <c r="IK6" t="e">
        <f>AND(#REF!,"AAAAAFw+9/Q=")</f>
        <v>#REF!</v>
      </c>
      <c r="IL6" t="e">
        <f>AND(#REF!,"AAAAAFw+9/U=")</f>
        <v>#REF!</v>
      </c>
      <c r="IM6" t="e">
        <f>IF(#REF!,"AAAAAFw+9/Y=",0)</f>
        <v>#REF!</v>
      </c>
      <c r="IN6" t="e">
        <f>AND(#REF!,"AAAAAFw+9/c=")</f>
        <v>#REF!</v>
      </c>
      <c r="IO6" t="e">
        <f>AND(#REF!,"AAAAAFw+9/g=")</f>
        <v>#REF!</v>
      </c>
      <c r="IP6" t="e">
        <f>AND(#REF!,"AAAAAFw+9/k=")</f>
        <v>#REF!</v>
      </c>
      <c r="IQ6" t="e">
        <f>AND(#REF!,"AAAAAFw+9/o=")</f>
        <v>#REF!</v>
      </c>
      <c r="IR6" t="e">
        <f>AND(#REF!,"AAAAAFw+9/s=")</f>
        <v>#REF!</v>
      </c>
      <c r="IS6" t="e">
        <f>AND(#REF!,"AAAAAFw+9/w=")</f>
        <v>#REF!</v>
      </c>
      <c r="IT6" t="e">
        <f>IF(#REF!,"AAAAAFw+9/0=",0)</f>
        <v>#REF!</v>
      </c>
      <c r="IU6" t="e">
        <f>AND(#REF!,"AAAAAFw+9/4=")</f>
        <v>#REF!</v>
      </c>
      <c r="IV6" t="e">
        <f>AND(#REF!,"AAAAAFw+9/8=")</f>
        <v>#REF!</v>
      </c>
    </row>
    <row r="7" spans="1:256" ht="14.25">
      <c r="A7" t="e">
        <f>AND(#REF!,"AAAAADZ47wA=")</f>
        <v>#REF!</v>
      </c>
      <c r="B7" t="e">
        <f>AND(#REF!,"AAAAADZ47wE=")</f>
        <v>#REF!</v>
      </c>
      <c r="C7" t="e">
        <f>AND(#REF!,"AAAAADZ47wI=")</f>
        <v>#REF!</v>
      </c>
      <c r="D7" t="e">
        <f>AND(#REF!,"AAAAADZ47wM=")</f>
        <v>#REF!</v>
      </c>
      <c r="E7" t="e">
        <f>IF(#REF!,"AAAAADZ47wQ=",0)</f>
        <v>#REF!</v>
      </c>
      <c r="F7" t="e">
        <f>AND(#REF!,"AAAAADZ47wU=")</f>
        <v>#REF!</v>
      </c>
      <c r="G7" t="e">
        <f>AND(#REF!,"AAAAADZ47wY=")</f>
        <v>#REF!</v>
      </c>
      <c r="H7" t="e">
        <f>AND(#REF!,"AAAAADZ47wc=")</f>
        <v>#REF!</v>
      </c>
      <c r="I7" t="e">
        <f>AND(#REF!,"AAAAADZ47wg=")</f>
        <v>#REF!</v>
      </c>
      <c r="J7" t="e">
        <f>AND(#REF!,"AAAAADZ47wk=")</f>
        <v>#REF!</v>
      </c>
      <c r="K7" t="e">
        <f>AND(#REF!,"AAAAADZ47wo=")</f>
        <v>#REF!</v>
      </c>
      <c r="L7" t="e">
        <f>IF(#REF!,"AAAAADZ47ws=",0)</f>
        <v>#REF!</v>
      </c>
      <c r="M7" t="e">
        <f>AND(#REF!,"AAAAADZ47ww=")</f>
        <v>#REF!</v>
      </c>
      <c r="N7" t="e">
        <f>AND(#REF!,"AAAAADZ47w0=")</f>
        <v>#REF!</v>
      </c>
      <c r="O7" t="e">
        <f>AND(#REF!,"AAAAADZ47w4=")</f>
        <v>#REF!</v>
      </c>
      <c r="P7" t="e">
        <f>AND(#REF!,"AAAAADZ47w8=")</f>
        <v>#REF!</v>
      </c>
      <c r="Q7" t="e">
        <f>AND(#REF!,"AAAAADZ47xA=")</f>
        <v>#REF!</v>
      </c>
      <c r="R7" t="e">
        <f>AND(#REF!,"AAAAADZ47xE=")</f>
        <v>#REF!</v>
      </c>
      <c r="S7" t="e">
        <f>IF(#REF!,"AAAAADZ47xI=",0)</f>
        <v>#REF!</v>
      </c>
      <c r="T7" t="e">
        <f>IF(#REF!,"AAAAADZ47xM=",0)</f>
        <v>#REF!</v>
      </c>
      <c r="U7" t="e">
        <f>IF(#REF!,"AAAAADZ47xQ=",0)</f>
        <v>#REF!</v>
      </c>
      <c r="V7" t="e">
        <f>IF(#REF!,"AAAAADZ47xU=",0)</f>
        <v>#REF!</v>
      </c>
      <c r="W7" t="e">
        <f>IF(#REF!,"AAAAADZ47xY=",0)</f>
        <v>#REF!</v>
      </c>
      <c r="X7" t="e">
        <f>IF(#REF!,"AAAAADZ47xc=",0)</f>
        <v>#REF!</v>
      </c>
      <c r="Y7" t="e">
        <f>IF(#REF!,"AAAAADZ47xg=",0)</f>
        <v>#REF!</v>
      </c>
      <c r="Z7" t="e">
        <f>IF(#REF!,"AAAAADZ47xk=",0)</f>
        <v>#REF!</v>
      </c>
      <c r="AA7" t="e">
        <f>IF(#REF!,"AAAAADZ47xo=",0)</f>
        <v>#REF!</v>
      </c>
      <c r="AB7" t="e">
        <f>IF(#REF!,"AAAAADZ47xs=",0)</f>
        <v>#REF!</v>
      </c>
      <c r="AC7" t="e">
        <f>IF(#REF!,"AAAAADZ47xw=",0)</f>
        <v>#REF!</v>
      </c>
      <c r="AD7">
        <f>IF('Fixed Asset Register'!1:1,"AAAAADZ47x0=",0)</f>
        <v>0</v>
      </c>
      <c r="AE7" t="e">
        <f>AND('Fixed Asset Register'!A1,"AAAAADZ47x4=")</f>
        <v>#VALUE!</v>
      </c>
      <c r="AF7" t="e">
        <f>AND('Fixed Asset Register'!B1,"AAAAADZ47x8=")</f>
        <v>#VALUE!</v>
      </c>
      <c r="AG7" t="e">
        <f>AND('Fixed Asset Register'!C1,"AAAAADZ47yA=")</f>
        <v>#VALUE!</v>
      </c>
      <c r="AH7" t="e">
        <f>AND('Fixed Asset Register'!D1,"AAAAADZ47yE=")</f>
        <v>#VALUE!</v>
      </c>
      <c r="AI7" t="e">
        <f>AND('Fixed Asset Register'!E1,"AAAAADZ47yI=")</f>
        <v>#VALUE!</v>
      </c>
      <c r="AJ7" t="e">
        <f>AND('Fixed Asset Register'!F1,"AAAAADZ47yM=")</f>
        <v>#VALUE!</v>
      </c>
      <c r="AK7" t="e">
        <f>AND('Fixed Asset Register'!G1,"AAAAADZ47yQ=")</f>
        <v>#VALUE!</v>
      </c>
      <c r="AL7" t="e">
        <f>AND('Fixed Asset Register'!H1,"AAAAADZ47yU=")</f>
        <v>#VALUE!</v>
      </c>
      <c r="AM7" t="e">
        <f>AND('Fixed Asset Register'!I1,"AAAAADZ47yY=")</f>
        <v>#VALUE!</v>
      </c>
      <c r="AN7" t="e">
        <f>AND('Fixed Asset Register'!J1,"AAAAADZ47yc=")</f>
        <v>#VALUE!</v>
      </c>
      <c r="AO7" t="e">
        <f>AND('Fixed Asset Register'!K1,"AAAAADZ47yg=")</f>
        <v>#VALUE!</v>
      </c>
      <c r="AP7">
        <f>IF('Fixed Asset Register'!2:2,"AAAAADZ47yk=",0)</f>
        <v>0</v>
      </c>
      <c r="AQ7" t="e">
        <f>AND('Fixed Asset Register'!A2,"AAAAADZ47yo=")</f>
        <v>#VALUE!</v>
      </c>
      <c r="AR7" t="e">
        <f>AND('Fixed Asset Register'!B2,"AAAAADZ47ys=")</f>
        <v>#VALUE!</v>
      </c>
      <c r="AS7" t="e">
        <f>AND('Fixed Asset Register'!C2,"AAAAADZ47yw=")</f>
        <v>#VALUE!</v>
      </c>
      <c r="AT7" t="e">
        <f>AND('Fixed Asset Register'!D2,"AAAAADZ47y0=")</f>
        <v>#VALUE!</v>
      </c>
      <c r="AU7" t="e">
        <f>AND('Fixed Asset Register'!E2,"AAAAADZ47y4=")</f>
        <v>#VALUE!</v>
      </c>
      <c r="AV7" t="e">
        <f>AND('Fixed Asset Register'!F2,"AAAAADZ47y8=")</f>
        <v>#VALUE!</v>
      </c>
      <c r="AW7" t="e">
        <f>AND('Fixed Asset Register'!G2,"AAAAADZ47zA=")</f>
        <v>#VALUE!</v>
      </c>
      <c r="AX7" t="e">
        <f>AND('Fixed Asset Register'!H2,"AAAAADZ47zE=")</f>
        <v>#VALUE!</v>
      </c>
      <c r="AY7" t="e">
        <f>AND('Fixed Asset Register'!I2,"AAAAADZ47zI=")</f>
        <v>#VALUE!</v>
      </c>
      <c r="AZ7" t="e">
        <f>AND('Fixed Asset Register'!J2,"AAAAADZ47zM=")</f>
        <v>#VALUE!</v>
      </c>
      <c r="BA7" t="e">
        <f>AND('Fixed Asset Register'!K2,"AAAAADZ47zQ=")</f>
        <v>#VALUE!</v>
      </c>
      <c r="BB7">
        <f>IF('Fixed Asset Register'!3:3,"AAAAADZ47zU=",0)</f>
        <v>0</v>
      </c>
      <c r="BC7" t="e">
        <f>AND('Fixed Asset Register'!A3,"AAAAADZ47zY=")</f>
        <v>#VALUE!</v>
      </c>
      <c r="BD7" t="e">
        <f>AND('Fixed Asset Register'!B3,"AAAAADZ47zc=")</f>
        <v>#VALUE!</v>
      </c>
      <c r="BE7" t="e">
        <f>AND('Fixed Asset Register'!C3,"AAAAADZ47zg=")</f>
        <v>#VALUE!</v>
      </c>
      <c r="BF7" t="e">
        <f>AND('Fixed Asset Register'!D3,"AAAAADZ47zk=")</f>
        <v>#VALUE!</v>
      </c>
      <c r="BG7" t="e">
        <f>AND('Fixed Asset Register'!E3,"AAAAADZ47zo=")</f>
        <v>#VALUE!</v>
      </c>
      <c r="BH7" t="e">
        <f>AND('Fixed Asset Register'!F3,"AAAAADZ47zs=")</f>
        <v>#VALUE!</v>
      </c>
      <c r="BI7" t="e">
        <f>AND('Fixed Asset Register'!G3,"AAAAADZ47zw=")</f>
        <v>#VALUE!</v>
      </c>
      <c r="BJ7" t="e">
        <f>AND('Fixed Asset Register'!H3,"AAAAADZ47z0=")</f>
        <v>#VALUE!</v>
      </c>
      <c r="BK7" t="e">
        <f>AND('Fixed Asset Register'!I3,"AAAAADZ47z4=")</f>
        <v>#VALUE!</v>
      </c>
      <c r="BL7" t="e">
        <f>AND('Fixed Asset Register'!J3,"AAAAADZ47z8=")</f>
        <v>#VALUE!</v>
      </c>
      <c r="BM7" t="e">
        <f>AND('Fixed Asset Register'!K3,"AAAAADZ470A=")</f>
        <v>#VALUE!</v>
      </c>
      <c r="BN7">
        <f>IF('Fixed Asset Register'!4:4,"AAAAADZ470E=",0)</f>
        <v>0</v>
      </c>
      <c r="BO7" t="e">
        <f>AND('Fixed Asset Register'!A4,"AAAAADZ470I=")</f>
        <v>#VALUE!</v>
      </c>
      <c r="BP7" t="e">
        <f>AND('Fixed Asset Register'!B4,"AAAAADZ470M=")</f>
        <v>#VALUE!</v>
      </c>
      <c r="BQ7" t="e">
        <f>AND('Fixed Asset Register'!C4,"AAAAADZ470Q=")</f>
        <v>#VALUE!</v>
      </c>
      <c r="BR7" t="e">
        <f>AND('Fixed Asset Register'!D4,"AAAAADZ470U=")</f>
        <v>#VALUE!</v>
      </c>
      <c r="BS7" t="e">
        <f>AND('Fixed Asset Register'!E4,"AAAAADZ470Y=")</f>
        <v>#VALUE!</v>
      </c>
      <c r="BT7" t="e">
        <f>AND('Fixed Asset Register'!F4,"AAAAADZ470c=")</f>
        <v>#VALUE!</v>
      </c>
      <c r="BU7" t="e">
        <f>AND('Fixed Asset Register'!G4,"AAAAADZ470g=")</f>
        <v>#VALUE!</v>
      </c>
      <c r="BV7" t="e">
        <f>AND('Fixed Asset Register'!H4,"AAAAADZ470k=")</f>
        <v>#VALUE!</v>
      </c>
      <c r="BW7" t="e">
        <f>AND('Fixed Asset Register'!I4,"AAAAADZ470o=")</f>
        <v>#VALUE!</v>
      </c>
      <c r="BX7" t="e">
        <f>AND('Fixed Asset Register'!J4,"AAAAADZ470s=")</f>
        <v>#VALUE!</v>
      </c>
      <c r="BY7" t="e">
        <f>AND('Fixed Asset Register'!K4,"AAAAADZ470w=")</f>
        <v>#VALUE!</v>
      </c>
      <c r="BZ7">
        <f>IF('Fixed Asset Register'!5:5,"AAAAADZ4700=",0)</f>
        <v>0</v>
      </c>
      <c r="CA7" t="e">
        <f>AND('Fixed Asset Register'!A5,"AAAAADZ4704=")</f>
        <v>#VALUE!</v>
      </c>
      <c r="CB7" t="b">
        <f>AND('Fixed Asset Register'!B5,"AAAAADZ4708=")</f>
        <v>1</v>
      </c>
      <c r="CC7" t="b">
        <f>AND('Fixed Asset Register'!C5,"AAAAADZ471A=")</f>
        <v>1</v>
      </c>
      <c r="CD7" t="e">
        <f>AND('Fixed Asset Register'!D5,"AAAAADZ471E=")</f>
        <v>#VALUE!</v>
      </c>
      <c r="CE7" t="e">
        <f>AND('Fixed Asset Register'!E5,"AAAAADZ471I=")</f>
        <v>#VALUE!</v>
      </c>
      <c r="CF7" t="e">
        <f>AND('Fixed Asset Register'!F5,"AAAAADZ471M=")</f>
        <v>#VALUE!</v>
      </c>
      <c r="CG7" t="b">
        <f>AND('Fixed Asset Register'!G5,"AAAAADZ471Q=")</f>
        <v>1</v>
      </c>
      <c r="CH7" t="b">
        <f>AND('Fixed Asset Register'!H5,"AAAAADZ471U=")</f>
        <v>1</v>
      </c>
      <c r="CI7" t="b">
        <f>AND('Fixed Asset Register'!I5,"AAAAADZ471Y=")</f>
        <v>1</v>
      </c>
      <c r="CJ7" t="e">
        <f>AND('Fixed Asset Register'!J5,"AAAAADZ471c=")</f>
        <v>#VALUE!</v>
      </c>
      <c r="CK7" t="e">
        <f>AND('Fixed Asset Register'!K5,"AAAAADZ471g=")</f>
        <v>#VALUE!</v>
      </c>
      <c r="CL7">
        <f>IF('Fixed Asset Register'!6:6,"AAAAADZ471k=",0)</f>
        <v>0</v>
      </c>
      <c r="CM7" t="e">
        <f>AND('Fixed Asset Register'!A6,"AAAAADZ471o=")</f>
        <v>#VALUE!</v>
      </c>
      <c r="CN7" t="b">
        <f>AND('Fixed Asset Register'!B6,"AAAAADZ471s=")</f>
        <v>1</v>
      </c>
      <c r="CO7" t="b">
        <f>AND('Fixed Asset Register'!C6,"AAAAADZ471w=")</f>
        <v>1</v>
      </c>
      <c r="CP7" t="e">
        <f>AND('Fixed Asset Register'!D6,"AAAAADZ4710=")</f>
        <v>#VALUE!</v>
      </c>
      <c r="CQ7" t="b">
        <f>AND('Fixed Asset Register'!E6,"AAAAADZ4714=")</f>
        <v>1</v>
      </c>
      <c r="CR7" t="e">
        <f>AND('Fixed Asset Register'!F6,"AAAAADZ4718=")</f>
        <v>#VALUE!</v>
      </c>
      <c r="CS7" t="b">
        <f>AND('Fixed Asset Register'!G6,"AAAAADZ472A=")</f>
        <v>1</v>
      </c>
      <c r="CT7" t="b">
        <f>AND('Fixed Asset Register'!H6,"AAAAADZ472E=")</f>
        <v>1</v>
      </c>
      <c r="CU7" t="b">
        <f>AND('Fixed Asset Register'!I6,"AAAAADZ472I=")</f>
        <v>1</v>
      </c>
      <c r="CV7" t="e">
        <f>AND('Fixed Asset Register'!J6,"AAAAADZ472M=")</f>
        <v>#VALUE!</v>
      </c>
      <c r="CW7" t="e">
        <f>AND('Fixed Asset Register'!K6,"AAAAADZ472Q=")</f>
        <v>#VALUE!</v>
      </c>
      <c r="CX7">
        <f>IF('Fixed Asset Register'!7:7,"AAAAADZ472U=",0)</f>
        <v>0</v>
      </c>
      <c r="CY7" t="e">
        <f>AND('Fixed Asset Register'!A7,"AAAAADZ472Y=")</f>
        <v>#VALUE!</v>
      </c>
      <c r="CZ7" t="e">
        <f>AND('Fixed Asset Register'!B7,"AAAAADZ472c=")</f>
        <v>#VALUE!</v>
      </c>
      <c r="DA7" t="e">
        <f>AND('Fixed Asset Register'!C7,"AAAAADZ472g=")</f>
        <v>#VALUE!</v>
      </c>
      <c r="DB7" t="e">
        <f>AND('Fixed Asset Register'!D7,"AAAAADZ472k=")</f>
        <v>#VALUE!</v>
      </c>
      <c r="DC7" t="e">
        <f>AND('Fixed Asset Register'!E7,"AAAAADZ472o=")</f>
        <v>#VALUE!</v>
      </c>
      <c r="DD7" t="e">
        <f>AND('Fixed Asset Register'!F7,"AAAAADZ472s=")</f>
        <v>#VALUE!</v>
      </c>
      <c r="DE7" t="e">
        <f>AND('Fixed Asset Register'!G7,"AAAAADZ472w=")</f>
        <v>#VALUE!</v>
      </c>
      <c r="DF7" t="e">
        <f>AND('Fixed Asset Register'!H7,"AAAAADZ4720=")</f>
        <v>#VALUE!</v>
      </c>
      <c r="DG7" t="e">
        <f>AND('Fixed Asset Register'!I7,"AAAAADZ4724=")</f>
        <v>#VALUE!</v>
      </c>
      <c r="DH7" t="e">
        <f>AND('Fixed Asset Register'!J7,"AAAAADZ4728=")</f>
        <v>#VALUE!</v>
      </c>
      <c r="DI7" t="e">
        <f>AND('Fixed Asset Register'!K7,"AAAAADZ473A=")</f>
        <v>#VALUE!</v>
      </c>
      <c r="DJ7">
        <f>IF('Fixed Asset Register'!8:8,"AAAAADZ473E=",0)</f>
        <v>0</v>
      </c>
      <c r="DK7" t="e">
        <f>AND('Fixed Asset Register'!A8,"AAAAADZ473I=")</f>
        <v>#VALUE!</v>
      </c>
      <c r="DL7" t="e">
        <f>AND('Fixed Asset Register'!B8,"AAAAADZ473M=")</f>
        <v>#VALUE!</v>
      </c>
      <c r="DM7" t="e">
        <f>AND('Fixed Asset Register'!C8,"AAAAADZ473Q=")</f>
        <v>#VALUE!</v>
      </c>
      <c r="DN7" t="e">
        <f>AND('Fixed Asset Register'!D8,"AAAAADZ473U=")</f>
        <v>#VALUE!</v>
      </c>
      <c r="DO7" t="e">
        <f>AND('Fixed Asset Register'!E8,"AAAAADZ473Y=")</f>
        <v>#VALUE!</v>
      </c>
      <c r="DP7" t="e">
        <f>AND('Fixed Asset Register'!F8,"AAAAADZ473c=")</f>
        <v>#VALUE!</v>
      </c>
      <c r="DQ7" t="e">
        <f>AND('Fixed Asset Register'!G8,"AAAAADZ473g=")</f>
        <v>#VALUE!</v>
      </c>
      <c r="DR7" t="e">
        <f>AND('Fixed Asset Register'!H8,"AAAAADZ473k=")</f>
        <v>#VALUE!</v>
      </c>
      <c r="DS7" t="e">
        <f>AND('Fixed Asset Register'!I8,"AAAAADZ473o=")</f>
        <v>#VALUE!</v>
      </c>
      <c r="DT7" t="e">
        <f>AND('Fixed Asset Register'!J8,"AAAAADZ473s=")</f>
        <v>#VALUE!</v>
      </c>
      <c r="DU7" t="e">
        <f>AND('Fixed Asset Register'!K8,"AAAAADZ473w=")</f>
        <v>#VALUE!</v>
      </c>
      <c r="DV7">
        <f>IF('Fixed Asset Register'!9:9,"AAAAADZ4730=",0)</f>
        <v>0</v>
      </c>
      <c r="DW7" t="e">
        <f>AND('Fixed Asset Register'!A9,"AAAAADZ4734=")</f>
        <v>#VALUE!</v>
      </c>
      <c r="DX7" t="e">
        <f>AND('Fixed Asset Register'!B9,"AAAAADZ4738=")</f>
        <v>#VALUE!</v>
      </c>
      <c r="DY7" t="e">
        <f>AND('Fixed Asset Register'!C9,"AAAAADZ474A=")</f>
        <v>#VALUE!</v>
      </c>
      <c r="DZ7" t="e">
        <f>AND('Fixed Asset Register'!D9,"AAAAADZ474E=")</f>
        <v>#VALUE!</v>
      </c>
      <c r="EA7" t="e">
        <f>AND('Fixed Asset Register'!E9,"AAAAADZ474I=")</f>
        <v>#VALUE!</v>
      </c>
      <c r="EB7" t="e">
        <f>AND('Fixed Asset Register'!F9,"AAAAADZ474M=")</f>
        <v>#VALUE!</v>
      </c>
      <c r="EC7" t="e">
        <f>AND('Fixed Asset Register'!G9,"AAAAADZ474Q=")</f>
        <v>#VALUE!</v>
      </c>
      <c r="ED7" t="e">
        <f>AND('Fixed Asset Register'!H9,"AAAAADZ474U=")</f>
        <v>#VALUE!</v>
      </c>
      <c r="EE7" t="e">
        <f>AND('Fixed Asset Register'!I9,"AAAAADZ474Y=")</f>
        <v>#VALUE!</v>
      </c>
      <c r="EF7" t="e">
        <f>AND('Fixed Asset Register'!J9,"AAAAADZ474c=")</f>
        <v>#VALUE!</v>
      </c>
      <c r="EG7" t="e">
        <f>AND('Fixed Asset Register'!K9,"AAAAADZ474g=")</f>
        <v>#VALUE!</v>
      </c>
      <c r="EH7">
        <f>IF('Fixed Asset Register'!10:10,"AAAAADZ474k=",0)</f>
        <v>0</v>
      </c>
      <c r="EI7" t="e">
        <f>AND('Fixed Asset Register'!A10,"AAAAADZ474o=")</f>
        <v>#VALUE!</v>
      </c>
      <c r="EJ7" t="b">
        <f>AND('Fixed Asset Register'!B10,"AAAAADZ474s=")</f>
        <v>1</v>
      </c>
      <c r="EK7" t="b">
        <f>AND('Fixed Asset Register'!C10,"AAAAADZ474w=")</f>
        <v>1</v>
      </c>
      <c r="EL7" t="e">
        <f>AND('Fixed Asset Register'!D10,"AAAAADZ4740=")</f>
        <v>#VALUE!</v>
      </c>
      <c r="EM7" t="e">
        <f>AND('Fixed Asset Register'!E10,"AAAAADZ4744=")</f>
        <v>#VALUE!</v>
      </c>
      <c r="EN7" t="e">
        <f>AND('Fixed Asset Register'!F10,"AAAAADZ4748=")</f>
        <v>#VALUE!</v>
      </c>
      <c r="EO7" t="b">
        <f>AND('Fixed Asset Register'!G10,"AAAAADZ475A=")</f>
        <v>1</v>
      </c>
      <c r="EP7" t="b">
        <f>AND('Fixed Asset Register'!H10,"AAAAADZ475E=")</f>
        <v>1</v>
      </c>
      <c r="EQ7" t="b">
        <f>AND('Fixed Asset Register'!I10,"AAAAADZ475I=")</f>
        <v>1</v>
      </c>
      <c r="ER7" t="e">
        <f>AND('Fixed Asset Register'!J10,"AAAAADZ475M=")</f>
        <v>#VALUE!</v>
      </c>
      <c r="ES7" t="e">
        <f>AND('Fixed Asset Register'!K10,"AAAAADZ475Q=")</f>
        <v>#VALUE!</v>
      </c>
      <c r="ET7">
        <f>IF('Fixed Asset Register'!11:11,"AAAAADZ475U=",0)</f>
        <v>0</v>
      </c>
      <c r="EU7" t="e">
        <f>AND('Fixed Asset Register'!A11,"AAAAADZ475Y=")</f>
        <v>#VALUE!</v>
      </c>
      <c r="EV7" t="e">
        <f>AND('Fixed Asset Register'!B11,"AAAAADZ475c=")</f>
        <v>#VALUE!</v>
      </c>
      <c r="EW7" t="e">
        <f>AND('Fixed Asset Register'!C11,"AAAAADZ475g=")</f>
        <v>#VALUE!</v>
      </c>
      <c r="EX7" t="e">
        <f>AND('Fixed Asset Register'!D11,"AAAAADZ475k=")</f>
        <v>#VALUE!</v>
      </c>
      <c r="EY7" t="e">
        <f>AND('Fixed Asset Register'!E11,"AAAAADZ475o=")</f>
        <v>#VALUE!</v>
      </c>
      <c r="EZ7" t="e">
        <f>AND('Fixed Asset Register'!F11,"AAAAADZ475s=")</f>
        <v>#VALUE!</v>
      </c>
      <c r="FA7" t="e">
        <f>AND('Fixed Asset Register'!G11,"AAAAADZ475w=")</f>
        <v>#VALUE!</v>
      </c>
      <c r="FB7" t="e">
        <f>AND('Fixed Asset Register'!H11,"AAAAADZ4750=")</f>
        <v>#VALUE!</v>
      </c>
      <c r="FC7" t="e">
        <f>AND('Fixed Asset Register'!I11,"AAAAADZ4754=")</f>
        <v>#VALUE!</v>
      </c>
      <c r="FD7" t="e">
        <f>AND('Fixed Asset Register'!J11,"AAAAADZ4758=")</f>
        <v>#VALUE!</v>
      </c>
      <c r="FE7" t="e">
        <f>AND('Fixed Asset Register'!K11,"AAAAADZ476A=")</f>
        <v>#VALUE!</v>
      </c>
      <c r="FF7">
        <f>IF('Fixed Asset Register'!12:12,"AAAAADZ476E=",0)</f>
        <v>0</v>
      </c>
      <c r="FG7" t="e">
        <f>AND('Fixed Asset Register'!A12,"AAAAADZ476I=")</f>
        <v>#VALUE!</v>
      </c>
      <c r="FH7" t="b">
        <f>AND('Fixed Asset Register'!B12,"AAAAADZ476M=")</f>
        <v>1</v>
      </c>
      <c r="FI7" t="b">
        <f>AND('Fixed Asset Register'!C12,"AAAAADZ476Q=")</f>
        <v>1</v>
      </c>
      <c r="FJ7" t="e">
        <f>AND('Fixed Asset Register'!D12,"AAAAADZ476U=")</f>
        <v>#VALUE!</v>
      </c>
      <c r="FK7" t="e">
        <f>AND('Fixed Asset Register'!E12,"AAAAADZ476Y=")</f>
        <v>#VALUE!</v>
      </c>
      <c r="FL7" t="e">
        <f>AND('Fixed Asset Register'!F12,"AAAAADZ476c=")</f>
        <v>#VALUE!</v>
      </c>
      <c r="FM7" t="b">
        <f>AND('Fixed Asset Register'!G12,"AAAAADZ476g=")</f>
        <v>1</v>
      </c>
      <c r="FN7" t="b">
        <f>AND('Fixed Asset Register'!H12,"AAAAADZ476k=")</f>
        <v>1</v>
      </c>
      <c r="FO7" t="b">
        <f>AND('Fixed Asset Register'!I12,"AAAAADZ476o=")</f>
        <v>1</v>
      </c>
      <c r="FP7" t="e">
        <f>AND('Fixed Asset Register'!J12,"AAAAADZ476s=")</f>
        <v>#VALUE!</v>
      </c>
      <c r="FQ7" t="e">
        <f>AND('Fixed Asset Register'!K12,"AAAAADZ476w=")</f>
        <v>#VALUE!</v>
      </c>
      <c r="FR7">
        <f>IF('Fixed Asset Register'!13:13,"AAAAADZ4760=",0)</f>
        <v>0</v>
      </c>
      <c r="FS7" t="e">
        <f>AND('Fixed Asset Register'!A13,"AAAAADZ4764=")</f>
        <v>#VALUE!</v>
      </c>
      <c r="FT7" t="b">
        <f>AND('Fixed Asset Register'!B13,"AAAAADZ4768=")</f>
        <v>1</v>
      </c>
      <c r="FU7" t="b">
        <f>AND('Fixed Asset Register'!C13,"AAAAADZ477A=")</f>
        <v>1</v>
      </c>
      <c r="FV7" t="e">
        <f>AND('Fixed Asset Register'!D13,"AAAAADZ477E=")</f>
        <v>#VALUE!</v>
      </c>
      <c r="FW7" t="e">
        <f>AND('Fixed Asset Register'!E13,"AAAAADZ477I=")</f>
        <v>#VALUE!</v>
      </c>
      <c r="FX7" t="e">
        <f>AND('Fixed Asset Register'!F13,"AAAAADZ477M=")</f>
        <v>#VALUE!</v>
      </c>
      <c r="FY7" t="b">
        <f>AND('Fixed Asset Register'!G13,"AAAAADZ477Q=")</f>
        <v>1</v>
      </c>
      <c r="FZ7" t="b">
        <f>AND('Fixed Asset Register'!H13,"AAAAADZ477U=")</f>
        <v>1</v>
      </c>
      <c r="GA7" t="b">
        <f>AND('Fixed Asset Register'!I13,"AAAAADZ477Y=")</f>
        <v>1</v>
      </c>
      <c r="GB7" t="e">
        <f>AND('Fixed Asset Register'!J13,"AAAAADZ477c=")</f>
        <v>#VALUE!</v>
      </c>
      <c r="GC7" t="e">
        <f>AND('Fixed Asset Register'!K13,"AAAAADZ477g=")</f>
        <v>#VALUE!</v>
      </c>
      <c r="GD7">
        <f>IF('Fixed Asset Register'!14:14,"AAAAADZ477k=",0)</f>
        <v>0</v>
      </c>
      <c r="GE7" t="e">
        <f>AND('Fixed Asset Register'!A14,"AAAAADZ477o=")</f>
        <v>#VALUE!</v>
      </c>
      <c r="GF7" t="b">
        <f>AND('Fixed Asset Register'!B14,"AAAAADZ477s=")</f>
        <v>1</v>
      </c>
      <c r="GG7" t="b">
        <f>AND('Fixed Asset Register'!C14,"AAAAADZ477w=")</f>
        <v>1</v>
      </c>
      <c r="GH7" t="e">
        <f>AND('Fixed Asset Register'!D14,"AAAAADZ4770=")</f>
        <v>#VALUE!</v>
      </c>
      <c r="GI7" t="e">
        <f>AND('Fixed Asset Register'!E14,"AAAAADZ4774=")</f>
        <v>#VALUE!</v>
      </c>
      <c r="GJ7" t="e">
        <f>AND('Fixed Asset Register'!F14,"AAAAADZ4778=")</f>
        <v>#VALUE!</v>
      </c>
      <c r="GK7" t="b">
        <f>AND('Fixed Asset Register'!G14,"AAAAADZ478A=")</f>
        <v>1</v>
      </c>
      <c r="GL7" t="b">
        <f>AND('Fixed Asset Register'!H14,"AAAAADZ478E=")</f>
        <v>1</v>
      </c>
      <c r="GM7" t="b">
        <f>AND('Fixed Asset Register'!I14,"AAAAADZ478I=")</f>
        <v>1</v>
      </c>
      <c r="GN7" t="e">
        <f>AND('Fixed Asset Register'!J14,"AAAAADZ478M=")</f>
        <v>#VALUE!</v>
      </c>
      <c r="GO7" t="e">
        <f>AND('Fixed Asset Register'!K14,"AAAAADZ478Q=")</f>
        <v>#VALUE!</v>
      </c>
      <c r="GP7">
        <f>IF('Fixed Asset Register'!15:15,"AAAAADZ478U=",0)</f>
        <v>0</v>
      </c>
      <c r="GQ7" t="e">
        <f>AND('Fixed Asset Register'!A15,"AAAAADZ478Y=")</f>
        <v>#VALUE!</v>
      </c>
      <c r="GR7" t="e">
        <f>AND('Fixed Asset Register'!B15,"AAAAADZ478c=")</f>
        <v>#VALUE!</v>
      </c>
      <c r="GS7" t="e">
        <f>AND('Fixed Asset Register'!C15,"AAAAADZ478g=")</f>
        <v>#VALUE!</v>
      </c>
      <c r="GT7" t="e">
        <f>AND('Fixed Asset Register'!D15,"AAAAADZ478k=")</f>
        <v>#VALUE!</v>
      </c>
      <c r="GU7" t="e">
        <f>AND('Fixed Asset Register'!E15,"AAAAADZ478o=")</f>
        <v>#VALUE!</v>
      </c>
      <c r="GV7" t="e">
        <f>AND('Fixed Asset Register'!F15,"AAAAADZ478s=")</f>
        <v>#VALUE!</v>
      </c>
      <c r="GW7" t="e">
        <f>AND('Fixed Asset Register'!G15,"AAAAADZ478w=")</f>
        <v>#VALUE!</v>
      </c>
      <c r="GX7" t="e">
        <f>AND('Fixed Asset Register'!H15,"AAAAADZ4780=")</f>
        <v>#VALUE!</v>
      </c>
      <c r="GY7" t="e">
        <f>AND('Fixed Asset Register'!I15,"AAAAADZ4784=")</f>
        <v>#VALUE!</v>
      </c>
      <c r="GZ7" t="e">
        <f>AND('Fixed Asset Register'!J15,"AAAAADZ4788=")</f>
        <v>#VALUE!</v>
      </c>
      <c r="HA7" t="e">
        <f>AND('Fixed Asset Register'!K15,"AAAAADZ479A=")</f>
        <v>#VALUE!</v>
      </c>
      <c r="HB7">
        <f>IF('Fixed Asset Register'!16:16,"AAAAADZ479E=",0)</f>
        <v>0</v>
      </c>
      <c r="HC7" t="e">
        <f>AND('Fixed Asset Register'!A16,"AAAAADZ479I=")</f>
        <v>#VALUE!</v>
      </c>
      <c r="HD7" t="e">
        <f>AND('Fixed Asset Register'!B16,"AAAAADZ479M=")</f>
        <v>#VALUE!</v>
      </c>
      <c r="HE7" t="e">
        <f>AND('Fixed Asset Register'!C16,"AAAAADZ479Q=")</f>
        <v>#VALUE!</v>
      </c>
      <c r="HF7" t="e">
        <f>AND('Fixed Asset Register'!D16,"AAAAADZ479U=")</f>
        <v>#VALUE!</v>
      </c>
      <c r="HG7" t="e">
        <f>AND('Fixed Asset Register'!E16,"AAAAADZ479Y=")</f>
        <v>#VALUE!</v>
      </c>
      <c r="HH7" t="e">
        <f>AND('Fixed Asset Register'!F16,"AAAAADZ479c=")</f>
        <v>#VALUE!</v>
      </c>
      <c r="HI7" t="e">
        <f>AND('Fixed Asset Register'!G16,"AAAAADZ479g=")</f>
        <v>#VALUE!</v>
      </c>
      <c r="HJ7" t="e">
        <f>AND('Fixed Asset Register'!H16,"AAAAADZ479k=")</f>
        <v>#VALUE!</v>
      </c>
      <c r="HK7" t="e">
        <f>AND('Fixed Asset Register'!I16,"AAAAADZ479o=")</f>
        <v>#VALUE!</v>
      </c>
      <c r="HL7" t="e">
        <f>AND('Fixed Asset Register'!J16,"AAAAADZ479s=")</f>
        <v>#VALUE!</v>
      </c>
      <c r="HM7" t="e">
        <f>AND('Fixed Asset Register'!K16,"AAAAADZ479w=")</f>
        <v>#VALUE!</v>
      </c>
      <c r="HN7">
        <f>IF('Fixed Asset Register'!17:17,"AAAAADZ4790=",0)</f>
        <v>0</v>
      </c>
      <c r="HO7" t="e">
        <f>AND('Fixed Asset Register'!A17,"AAAAADZ4794=")</f>
        <v>#VALUE!</v>
      </c>
      <c r="HP7" t="e">
        <f>AND('Fixed Asset Register'!B17,"AAAAADZ4798=")</f>
        <v>#VALUE!</v>
      </c>
      <c r="HQ7" t="e">
        <f>AND('Fixed Asset Register'!C17,"AAAAADZ47+A=")</f>
        <v>#VALUE!</v>
      </c>
      <c r="HR7" t="e">
        <f>AND('Fixed Asset Register'!D17,"AAAAADZ47+E=")</f>
        <v>#VALUE!</v>
      </c>
      <c r="HS7" t="e">
        <f>AND('Fixed Asset Register'!E17,"AAAAADZ47+I=")</f>
        <v>#VALUE!</v>
      </c>
      <c r="HT7" t="e">
        <f>AND('Fixed Asset Register'!F17,"AAAAADZ47+M=")</f>
        <v>#VALUE!</v>
      </c>
      <c r="HU7" t="e">
        <f>AND('Fixed Asset Register'!G17,"AAAAADZ47+Q=")</f>
        <v>#VALUE!</v>
      </c>
      <c r="HV7" t="e">
        <f>AND('Fixed Asset Register'!H17,"AAAAADZ47+U=")</f>
        <v>#VALUE!</v>
      </c>
      <c r="HW7" t="e">
        <f>AND('Fixed Asset Register'!I17,"AAAAADZ47+Y=")</f>
        <v>#VALUE!</v>
      </c>
      <c r="HX7" t="e">
        <f>AND('Fixed Asset Register'!J17,"AAAAADZ47+c=")</f>
        <v>#VALUE!</v>
      </c>
      <c r="HY7" t="e">
        <f>AND('Fixed Asset Register'!K17,"AAAAADZ47+g=")</f>
        <v>#VALUE!</v>
      </c>
      <c r="HZ7">
        <f>IF('Fixed Asset Register'!18:18,"AAAAADZ47+k=",0)</f>
        <v>0</v>
      </c>
      <c r="IA7" t="e">
        <f>AND('Fixed Asset Register'!A18,"AAAAADZ47+o=")</f>
        <v>#VALUE!</v>
      </c>
      <c r="IB7" t="e">
        <f>AND('Fixed Asset Register'!B18,"AAAAADZ47+s=")</f>
        <v>#VALUE!</v>
      </c>
      <c r="IC7" t="e">
        <f>AND('Fixed Asset Register'!C18,"AAAAADZ47+w=")</f>
        <v>#VALUE!</v>
      </c>
      <c r="ID7" t="e">
        <f>AND('Fixed Asset Register'!D18,"AAAAADZ47+0=")</f>
        <v>#VALUE!</v>
      </c>
      <c r="IE7" t="e">
        <f>AND('Fixed Asset Register'!E18,"AAAAADZ47+4=")</f>
        <v>#VALUE!</v>
      </c>
      <c r="IF7" t="e">
        <f>AND('Fixed Asset Register'!F18,"AAAAADZ47+8=")</f>
        <v>#VALUE!</v>
      </c>
      <c r="IG7" t="e">
        <f>AND('Fixed Asset Register'!G18,"AAAAADZ47/A=")</f>
        <v>#VALUE!</v>
      </c>
      <c r="IH7" t="e">
        <f>AND('Fixed Asset Register'!H18,"AAAAADZ47/E=")</f>
        <v>#VALUE!</v>
      </c>
      <c r="II7" t="e">
        <f>AND('Fixed Asset Register'!I18,"AAAAADZ47/I=")</f>
        <v>#VALUE!</v>
      </c>
      <c r="IJ7" t="e">
        <f>AND('Fixed Asset Register'!J18,"AAAAADZ47/M=")</f>
        <v>#VALUE!</v>
      </c>
      <c r="IK7" t="e">
        <f>AND('Fixed Asset Register'!K18,"AAAAADZ47/Q=")</f>
        <v>#VALUE!</v>
      </c>
      <c r="IL7">
        <f>IF('Fixed Asset Register'!19:19,"AAAAADZ47/U=",0)</f>
        <v>0</v>
      </c>
      <c r="IM7" t="e">
        <f>AND('Fixed Asset Register'!A19,"AAAAADZ47/Y=")</f>
        <v>#VALUE!</v>
      </c>
      <c r="IN7" t="e">
        <f>AND('Fixed Asset Register'!B19,"AAAAADZ47/c=")</f>
        <v>#VALUE!</v>
      </c>
      <c r="IO7" t="e">
        <f>AND('Fixed Asset Register'!C19,"AAAAADZ47/g=")</f>
        <v>#VALUE!</v>
      </c>
      <c r="IP7" t="e">
        <f>AND('Fixed Asset Register'!D19,"AAAAADZ47/k=")</f>
        <v>#VALUE!</v>
      </c>
      <c r="IQ7" t="e">
        <f>AND('Fixed Asset Register'!E19,"AAAAADZ47/o=")</f>
        <v>#VALUE!</v>
      </c>
      <c r="IR7" t="e">
        <f>AND('Fixed Asset Register'!F19,"AAAAADZ47/s=")</f>
        <v>#VALUE!</v>
      </c>
      <c r="IS7" t="e">
        <f>AND('Fixed Asset Register'!G19,"AAAAADZ47/w=")</f>
        <v>#VALUE!</v>
      </c>
      <c r="IT7" t="e">
        <f>AND('Fixed Asset Register'!H19,"AAAAADZ47/0=")</f>
        <v>#VALUE!</v>
      </c>
      <c r="IU7" t="e">
        <f>AND('Fixed Asset Register'!I19,"AAAAADZ47/4=")</f>
        <v>#VALUE!</v>
      </c>
      <c r="IV7" t="e">
        <f>AND('Fixed Asset Register'!J19,"AAAAADZ47/8=")</f>
        <v>#VALUE!</v>
      </c>
    </row>
    <row r="8" spans="1:114" ht="14.25">
      <c r="A8" t="e">
        <f>AND('Fixed Asset Register'!K19,"AAAAAHf7zwA=")</f>
        <v>#VALUE!</v>
      </c>
      <c r="B8">
        <f>IF('Fixed Asset Register'!20:20,"AAAAAHf7zwE=",0)</f>
        <v>0</v>
      </c>
      <c r="C8" t="e">
        <f>AND('Fixed Asset Register'!A20,"AAAAAHf7zwI=")</f>
        <v>#VALUE!</v>
      </c>
      <c r="D8" t="e">
        <f>AND('Fixed Asset Register'!B20,"AAAAAHf7zwM=")</f>
        <v>#VALUE!</v>
      </c>
      <c r="E8" t="e">
        <f>AND('Fixed Asset Register'!C20,"AAAAAHf7zwQ=")</f>
        <v>#VALUE!</v>
      </c>
      <c r="F8" t="e">
        <f>AND('Fixed Asset Register'!D20,"AAAAAHf7zwU=")</f>
        <v>#VALUE!</v>
      </c>
      <c r="G8" t="e">
        <f>AND('Fixed Asset Register'!E20,"AAAAAHf7zwY=")</f>
        <v>#VALUE!</v>
      </c>
      <c r="H8" t="e">
        <f>AND('Fixed Asset Register'!F20,"AAAAAHf7zwc=")</f>
        <v>#VALUE!</v>
      </c>
      <c r="I8" t="e">
        <f>AND('Fixed Asset Register'!G20,"AAAAAHf7zwg=")</f>
        <v>#VALUE!</v>
      </c>
      <c r="J8" t="e">
        <f>AND('Fixed Asset Register'!H20,"AAAAAHf7zwk=")</f>
        <v>#VALUE!</v>
      </c>
      <c r="K8" t="e">
        <f>AND('Fixed Asset Register'!I20,"AAAAAHf7zwo=")</f>
        <v>#VALUE!</v>
      </c>
      <c r="L8" t="e">
        <f>AND('Fixed Asset Register'!J20,"AAAAAHf7zws=")</f>
        <v>#VALUE!</v>
      </c>
      <c r="M8" t="e">
        <f>AND('Fixed Asset Register'!K20,"AAAAAHf7zww=")</f>
        <v>#VALUE!</v>
      </c>
      <c r="N8">
        <f>IF('Fixed Asset Register'!21:21,"AAAAAHf7zw0=",0)</f>
        <v>0</v>
      </c>
      <c r="O8" t="e">
        <f>AND('Fixed Asset Register'!A21,"AAAAAHf7zw4=")</f>
        <v>#VALUE!</v>
      </c>
      <c r="P8" t="e">
        <f>AND('Fixed Asset Register'!B21,"AAAAAHf7zw8=")</f>
        <v>#VALUE!</v>
      </c>
      <c r="Q8" t="e">
        <f>AND('Fixed Asset Register'!C21,"AAAAAHf7zxA=")</f>
        <v>#VALUE!</v>
      </c>
      <c r="R8" t="e">
        <f>AND('Fixed Asset Register'!D21,"AAAAAHf7zxE=")</f>
        <v>#VALUE!</v>
      </c>
      <c r="S8" t="e">
        <f>AND('Fixed Asset Register'!E21,"AAAAAHf7zxI=")</f>
        <v>#VALUE!</v>
      </c>
      <c r="T8" t="e">
        <f>AND('Fixed Asset Register'!F21,"AAAAAHf7zxM=")</f>
        <v>#VALUE!</v>
      </c>
      <c r="U8" t="e">
        <f>AND('Fixed Asset Register'!G21,"AAAAAHf7zxQ=")</f>
        <v>#VALUE!</v>
      </c>
      <c r="V8" t="e">
        <f>AND('Fixed Asset Register'!H21,"AAAAAHf7zxU=")</f>
        <v>#VALUE!</v>
      </c>
      <c r="W8" t="e">
        <f>AND('Fixed Asset Register'!I21,"AAAAAHf7zxY=")</f>
        <v>#VALUE!</v>
      </c>
      <c r="X8" t="e">
        <f>AND('Fixed Asset Register'!J21,"AAAAAHf7zxc=")</f>
        <v>#VALUE!</v>
      </c>
      <c r="Y8" t="e">
        <f>AND('Fixed Asset Register'!K21,"AAAAAHf7zxg=")</f>
        <v>#VALUE!</v>
      </c>
      <c r="Z8">
        <f>IF('Fixed Asset Register'!22:22,"AAAAAHf7zxk=",0)</f>
        <v>0</v>
      </c>
      <c r="AA8" t="e">
        <f>AND('Fixed Asset Register'!A22,"AAAAAHf7zxo=")</f>
        <v>#VALUE!</v>
      </c>
      <c r="AB8" t="e">
        <f>AND('Fixed Asset Register'!B22,"AAAAAHf7zxs=")</f>
        <v>#VALUE!</v>
      </c>
      <c r="AC8" t="e">
        <f>AND('Fixed Asset Register'!C22,"AAAAAHf7zxw=")</f>
        <v>#VALUE!</v>
      </c>
      <c r="AD8" t="e">
        <f>AND('Fixed Asset Register'!D22,"AAAAAHf7zx0=")</f>
        <v>#VALUE!</v>
      </c>
      <c r="AE8" t="e">
        <f>AND('Fixed Asset Register'!E22,"AAAAAHf7zx4=")</f>
        <v>#VALUE!</v>
      </c>
      <c r="AF8" t="e">
        <f>AND('Fixed Asset Register'!F22,"AAAAAHf7zx8=")</f>
        <v>#VALUE!</v>
      </c>
      <c r="AG8" t="e">
        <f>AND('Fixed Asset Register'!G22,"AAAAAHf7zyA=")</f>
        <v>#VALUE!</v>
      </c>
      <c r="AH8" t="e">
        <f>AND('Fixed Asset Register'!H22,"AAAAAHf7zyE=")</f>
        <v>#VALUE!</v>
      </c>
      <c r="AI8" t="e">
        <f>AND('Fixed Asset Register'!I22,"AAAAAHf7zyI=")</f>
        <v>#VALUE!</v>
      </c>
      <c r="AJ8" t="e">
        <f>AND('Fixed Asset Register'!J22,"AAAAAHf7zyM=")</f>
        <v>#VALUE!</v>
      </c>
      <c r="AK8" t="e">
        <f>AND('Fixed Asset Register'!K22,"AAAAAHf7zyQ=")</f>
        <v>#VALUE!</v>
      </c>
      <c r="AL8">
        <f>IF('Fixed Asset Register'!23:23,"AAAAAHf7zyU=",0)</f>
        <v>0</v>
      </c>
      <c r="AM8" t="e">
        <f>AND('Fixed Asset Register'!A23,"AAAAAHf7zyY=")</f>
        <v>#VALUE!</v>
      </c>
      <c r="AN8" t="e">
        <f>AND('Fixed Asset Register'!B23,"AAAAAHf7zyc=")</f>
        <v>#VALUE!</v>
      </c>
      <c r="AO8">
        <f>IF('Fixed Asset Register'!24:24,"AAAAAHf7zyg=",0)</f>
        <v>0</v>
      </c>
      <c r="AP8" t="e">
        <f>AND('Fixed Asset Register'!A24,"AAAAAHf7zyk=")</f>
        <v>#VALUE!</v>
      </c>
      <c r="AQ8" t="e">
        <f>AND('Fixed Asset Register'!B24,"AAAAAHf7zyo=")</f>
        <v>#VALUE!</v>
      </c>
      <c r="AR8">
        <f>IF('Fixed Asset Register'!A:A,"AAAAAHf7zys=",0)</f>
        <v>0</v>
      </c>
      <c r="AS8">
        <f>IF('Fixed Asset Register'!B:B,"AAAAAHf7zyw=",0)</f>
        <v>0</v>
      </c>
      <c r="AT8">
        <f>IF('Fixed Asset Register'!C:C,"AAAAAHf7zy0=",0)</f>
        <v>0</v>
      </c>
      <c r="AU8">
        <f>IF('Fixed Asset Register'!D:D,"AAAAAHf7zy4=",0)</f>
        <v>0</v>
      </c>
      <c r="AV8">
        <f>IF('Fixed Asset Register'!E:E,"AAAAAHf7zy8=",0)</f>
        <v>0</v>
      </c>
      <c r="AW8" t="e">
        <f>IF('Fixed Asset Register'!F:F,"AAAAAHf7zzA=",0)</f>
        <v>#VALUE!</v>
      </c>
      <c r="AX8">
        <f>IF('Fixed Asset Register'!G:G,"AAAAAHf7zzE=",0)</f>
        <v>0</v>
      </c>
      <c r="AY8">
        <f>IF('Fixed Asset Register'!H:H,"AAAAAHf7zzI=",0)</f>
        <v>0</v>
      </c>
      <c r="AZ8">
        <f>IF('Fixed Asset Register'!I:I,"AAAAAHf7zzM=",0)</f>
        <v>0</v>
      </c>
      <c r="BA8">
        <f>IF('Fixed Asset Register'!J:J,"AAAAAHf7zzQ=",0)</f>
        <v>0</v>
      </c>
      <c r="BB8">
        <f>IF('Fixed Asset Register'!K:K,"AAAAAHf7zzU=",0)</f>
        <v>0</v>
      </c>
      <c r="BC8" t="e">
        <f>IF(#REF!,"AAAAAHf7zzY=",0)</f>
        <v>#REF!</v>
      </c>
      <c r="BD8" t="e">
        <f>AND(#REF!,"AAAAAHf7zzc=")</f>
        <v>#REF!</v>
      </c>
      <c r="BE8" t="e">
        <f>AND(#REF!,"AAAAAHf7zzg=")</f>
        <v>#REF!</v>
      </c>
      <c r="BF8" t="e">
        <f>IF(#REF!,"AAAAAHf7zzk=",0)</f>
        <v>#REF!</v>
      </c>
      <c r="BG8" t="e">
        <f>AND(#REF!,"AAAAAHf7zzo=")</f>
        <v>#REF!</v>
      </c>
      <c r="BH8" t="e">
        <f>AND(#REF!,"AAAAAHf7zzs=")</f>
        <v>#REF!</v>
      </c>
      <c r="BI8" t="e">
        <f>IF(#REF!,"AAAAAHf7zzw=",0)</f>
        <v>#REF!</v>
      </c>
      <c r="BJ8" t="e">
        <f>AND(#REF!,"AAAAAHf7zz0=")</f>
        <v>#REF!</v>
      </c>
      <c r="BK8" t="e">
        <f>AND(#REF!,"AAAAAHf7zz4=")</f>
        <v>#REF!</v>
      </c>
      <c r="BL8" t="e">
        <f>IF(#REF!,"AAAAAHf7zz8=",0)</f>
        <v>#REF!</v>
      </c>
      <c r="BM8" t="e">
        <f>AND(#REF!,"AAAAAHf7z0A=")</f>
        <v>#REF!</v>
      </c>
      <c r="BN8" t="e">
        <f>AND(#REF!,"AAAAAHf7z0E=")</f>
        <v>#REF!</v>
      </c>
      <c r="BO8" t="e">
        <f>IF(#REF!,"AAAAAHf7z0I=",0)</f>
        <v>#REF!</v>
      </c>
      <c r="BP8" t="e">
        <f>AND(#REF!,"AAAAAHf7z0M=")</f>
        <v>#REF!</v>
      </c>
      <c r="BQ8" t="e">
        <f>AND(#REF!,"AAAAAHf7z0Q=")</f>
        <v>#REF!</v>
      </c>
      <c r="BR8" t="e">
        <f>IF(#REF!,"AAAAAHf7z0U=",0)</f>
        <v>#REF!</v>
      </c>
      <c r="BS8" t="e">
        <f>AND(#REF!,"AAAAAHf7z0Y=")</f>
        <v>#REF!</v>
      </c>
      <c r="BT8" t="e">
        <f>IF(#REF!,"AAAAAHf7z0c=",0)</f>
        <v>#REF!</v>
      </c>
      <c r="BU8" t="e">
        <f>AND(#REF!,"AAAAAHf7z0g=")</f>
        <v>#REF!</v>
      </c>
      <c r="BV8" t="e">
        <f>IF(#REF!,"AAAAAHf7z0k=",0)</f>
        <v>#REF!</v>
      </c>
      <c r="BW8" t="e">
        <f>AND(#REF!,"AAAAAHf7z0o=")</f>
        <v>#REF!</v>
      </c>
      <c r="BX8" t="e">
        <f>IF(#REF!,"AAAAAHf7z0s=",0)</f>
        <v>#REF!</v>
      </c>
      <c r="BY8" t="e">
        <f>AND(#REF!,"AAAAAHf7z0w=")</f>
        <v>#REF!</v>
      </c>
      <c r="BZ8" t="e">
        <f>IF(#REF!,"AAAAAHf7z00=",0)</f>
        <v>#REF!</v>
      </c>
      <c r="CA8" t="e">
        <f>AND(#REF!,"AAAAAHf7z04=")</f>
        <v>#REF!</v>
      </c>
      <c r="CB8" t="e">
        <f>IF(#REF!,"AAAAAHf7z08=",0)</f>
        <v>#REF!</v>
      </c>
      <c r="CC8" t="e">
        <f>AND(#REF!,"AAAAAHf7z1A=")</f>
        <v>#REF!</v>
      </c>
      <c r="CD8" t="e">
        <f>IF(#REF!,"AAAAAHf7z1E=",0)</f>
        <v>#REF!</v>
      </c>
      <c r="CE8" t="e">
        <f>AND(#REF!,"AAAAAHf7z1I=")</f>
        <v>#REF!</v>
      </c>
      <c r="CF8" t="e">
        <f>IF(#REF!,"AAAAAHf7z1M=",0)</f>
        <v>#REF!</v>
      </c>
      <c r="CG8" t="e">
        <f>AND(#REF!,"AAAAAHf7z1Q=")</f>
        <v>#REF!</v>
      </c>
      <c r="CH8" t="e">
        <f>IF(#REF!,"AAAAAHf7z1U=",0)</f>
        <v>#REF!</v>
      </c>
      <c r="CI8" t="e">
        <f>AND(#REF!,"AAAAAHf7z1Y=")</f>
        <v>#REF!</v>
      </c>
      <c r="CJ8" t="e">
        <f>IF(#REF!,"AAAAAHf7z1c=",0)</f>
        <v>#REF!</v>
      </c>
      <c r="CK8" t="e">
        <f>AND(#REF!,"AAAAAHf7z1g=")</f>
        <v>#REF!</v>
      </c>
      <c r="CL8" t="e">
        <f>IF(#REF!,"AAAAAHf7z1k=",0)</f>
        <v>#REF!</v>
      </c>
      <c r="CM8" t="e">
        <f>AND(#REF!,"AAAAAHf7z1o=")</f>
        <v>#REF!</v>
      </c>
      <c r="CN8" t="e">
        <f>IF(#REF!,"AAAAAHf7z1s=",0)</f>
        <v>#REF!</v>
      </c>
      <c r="CO8" t="e">
        <f>AND(#REF!,"AAAAAHf7z1w=")</f>
        <v>#REF!</v>
      </c>
      <c r="CP8" t="e">
        <f>IF(#REF!,"AAAAAHf7z10=",0)</f>
        <v>#REF!</v>
      </c>
      <c r="CQ8" t="e">
        <f>AND(#REF!,"AAAAAHf7z14=")</f>
        <v>#REF!</v>
      </c>
      <c r="CR8" t="e">
        <f>IF(#REF!,"AAAAAHf7z18=",0)</f>
        <v>#REF!</v>
      </c>
      <c r="CS8" t="e">
        <f>AND(#REF!,"AAAAAHf7z2A=")</f>
        <v>#REF!</v>
      </c>
      <c r="CT8" t="e">
        <f>IF(#REF!,"AAAAAHf7z2E=",0)</f>
        <v>#REF!</v>
      </c>
      <c r="CU8" t="e">
        <f>AND(#REF!,"AAAAAHf7z2I=")</f>
        <v>#REF!</v>
      </c>
      <c r="CV8" t="e">
        <f>IF(#REF!,"AAAAAHf7z2M=",0)</f>
        <v>#REF!</v>
      </c>
      <c r="CW8" t="e">
        <f>AND(#REF!,"AAAAAHf7z2Q=")</f>
        <v>#REF!</v>
      </c>
      <c r="CX8" t="e">
        <f>IF(#REF!,"AAAAAHf7z2U=",0)</f>
        <v>#REF!</v>
      </c>
      <c r="CY8" t="e">
        <f>AND(#REF!,"AAAAAHf7z2Y=")</f>
        <v>#REF!</v>
      </c>
      <c r="CZ8" t="e">
        <f>IF(#REF!,"AAAAAHf7z2c=",0)</f>
        <v>#REF!</v>
      </c>
      <c r="DA8" t="e">
        <f>IF(#REF!,"AAAAAHf7z2g=",0)</f>
        <v>#REF!</v>
      </c>
      <c r="DB8" s="31" t="s">
        <v>42</v>
      </c>
      <c r="DC8" s="32" t="s">
        <v>43</v>
      </c>
      <c r="DD8" s="33" t="s">
        <v>44</v>
      </c>
      <c r="DE8" t="s">
        <v>45</v>
      </c>
      <c r="DF8" s="34" t="s">
        <v>46</v>
      </c>
      <c r="DG8" s="35" t="s">
        <v>47</v>
      </c>
      <c r="DH8" t="e">
        <f>IF("N",'Fixed Asset Register'!Client_name,"AAAAAHf7z28=")</f>
        <v>#VALUE!</v>
      </c>
      <c r="DI8" t="e">
        <f>IF("N",'Fixed Asset Register'!Period_end,"AAAAAHf7z3A=")</f>
        <v>#VALUE!</v>
      </c>
      <c r="DJ8" t="e">
        <f>IF("N",Period_end,"AAAAAHf7z3E=")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Clarke</dc:creator>
  <cp:keywords/>
  <dc:description/>
  <cp:lastModifiedBy>Denise Copeland</cp:lastModifiedBy>
  <cp:lastPrinted>2019-05-28T09:37:13Z</cp:lastPrinted>
  <dcterms:created xsi:type="dcterms:W3CDTF">2010-10-26T11:07:28Z</dcterms:created>
  <dcterms:modified xsi:type="dcterms:W3CDTF">2022-02-21T14:40:34Z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1wDifNWT1PW4ClnK1sevynMUOigFD5c78AwqPa2W3DeQ</vt:lpwstr>
  </property>
  <property fmtid="{D5CDD505-2E9C-101B-9397-08002B2CF9AE}" pid="4" name="Google.Documents.RevisionId">
    <vt:lpwstr>10683837717546103308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